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tables/table2.xml" ContentType="application/vnd.openxmlformats-officedocument.spreadsheetml.table+xml"/>
  <Override PartName="/xl/charts/chart13.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theme/themeOverride3.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theme/themeOverride4.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8.xml" ContentType="application/vnd.openxmlformats-officedocument.drawing+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9.xml" ContentType="application/vnd.openxmlformats-officedocument.drawing+xml"/>
  <Override PartName="/xl/tables/table3.xml" ContentType="application/vnd.openxmlformats-officedocument.spreadsheetml.table+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drawings/drawing33.xml" ContentType="application/vnd.openxmlformats-officedocument.drawing+xml"/>
  <Override PartName="/xl/charts/chart29.xml" ContentType="application/vnd.openxmlformats-officedocument.drawingml.chart+xml"/>
  <Override PartName="/xl/drawings/drawing34.xml" ContentType="application/vnd.openxmlformats-officedocument.drawing+xml"/>
  <Override PartName="/xl/charts/chart30.xml" ContentType="application/vnd.openxmlformats-officedocument.drawingml.chart+xml"/>
  <Override PartName="/xl/drawings/drawing35.xml" ContentType="application/vnd.openxmlformats-officedocument.drawing+xml"/>
  <Override PartName="/xl/charts/chart31.xml" ContentType="application/vnd.openxmlformats-officedocument.drawingml.chart+xml"/>
  <Override PartName="/xl/theme/themeOverride5.xml" ContentType="application/vnd.openxmlformats-officedocument.themeOverride+xml"/>
  <Override PartName="/xl/drawings/drawing36.xml" ContentType="application/vnd.openxmlformats-officedocument.drawing+xml"/>
  <Override PartName="/xl/charts/chart32.xml" ContentType="application/vnd.openxmlformats-officedocument.drawingml.chart+xml"/>
  <Override PartName="/xl/theme/themeOverride6.xml" ContentType="application/vnd.openxmlformats-officedocument.themeOverride+xml"/>
  <Override PartName="/xl/drawings/drawing3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8.xml" ContentType="application/vnd.openxmlformats-officedocument.drawing+xml"/>
  <Override PartName="/xl/charts/chart34.xml" ContentType="application/vnd.openxmlformats-officedocument.drawingml.chart+xml"/>
  <Override PartName="/xl/drawings/drawing39.xml" ContentType="application/vnd.openxmlformats-officedocument.drawing+xml"/>
  <Override PartName="/xl/charts/chart35.xml" ContentType="application/vnd.openxmlformats-officedocument.drawingml.chart+xml"/>
  <Override PartName="/xl/theme/themeOverride7.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tables/table4.xml" ContentType="application/vnd.openxmlformats-officedocument.spreadsheetml.table+xml"/>
  <Override PartName="/xl/charts/chart3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2.xml" ContentType="application/vnd.openxmlformats-officedocument.drawing+xml"/>
  <Override PartName="/xl/tables/table5.xml" ContentType="application/vnd.openxmlformats-officedocument.spreadsheetml.table+xml"/>
  <Override PartName="/xl/charts/chart37.xml" ContentType="application/vnd.openxmlformats-officedocument.drawingml.chart+xml"/>
  <Override PartName="/xl/theme/themeOverride8.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3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5.xml" ContentType="application/vnd.openxmlformats-officedocument.drawing+xml"/>
  <Override PartName="/xl/charts/chart3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6.xml" ContentType="application/vnd.openxmlformats-officedocument.drawing+xml"/>
  <Override PartName="/xl/charts/chart4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7.xml" ContentType="application/vnd.openxmlformats-officedocument.drawing+xml"/>
  <Override PartName="/xl/charts/chart4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8.xml" ContentType="application/vnd.openxmlformats-officedocument.drawing+xml"/>
  <Override PartName="/xl/tables/table6.xml" ContentType="application/vnd.openxmlformats-officedocument.spreadsheetml.table+xml"/>
  <Override PartName="/xl/charts/chart42.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FORECASTING TEAM\MP program 2023Q4\MP program 2023Q4 ang\"/>
    </mc:Choice>
  </mc:AlternateContent>
  <xr:revisionPtr revIDLastSave="0" documentId="13_ncr:1_{CC27198F-80E7-4414-9A62-F6699DE4CEF4}" xr6:coauthVersionLast="47" xr6:coauthVersionMax="47" xr10:uidLastSave="{00000000-0000-0000-0000-000000000000}"/>
  <bookViews>
    <workbookView xWindow="-120" yWindow="-120" windowWidth="29040" windowHeight="15840" tabRatio="891" firstSheet="29" activeTab="47" xr2:uid="{00000000-000D-0000-FFFF-FFFF00000000}"/>
  </bookViews>
  <sheets>
    <sheet name="List" sheetId="70" r:id="rId1"/>
    <sheet name="Chart 1" sheetId="228" r:id="rId2"/>
    <sheet name="Chart 2" sheetId="2" r:id="rId3"/>
    <sheet name="Chaet 3" sheetId="321" r:id="rId4"/>
    <sheet name="Chart 4" sheetId="322" r:id="rId5"/>
    <sheet name="Chart 5" sheetId="323" r:id="rId6"/>
    <sheet name="Chart 6" sheetId="324" r:id="rId7"/>
    <sheet name="Chart 7" sheetId="325" r:id="rId8"/>
    <sheet name="Chart 8" sheetId="326" r:id="rId9"/>
    <sheet name="Chart 9" sheetId="327" r:id="rId10"/>
    <sheet name="Chart 10" sheetId="328" r:id="rId11"/>
    <sheet name="Chart 11" sheetId="329" r:id="rId12"/>
    <sheet name="Chart 12" sheetId="229" r:id="rId13"/>
    <sheet name="Chart 13" sheetId="19" r:id="rId14"/>
    <sheet name="Chart 14" sheetId="286" r:id="rId15"/>
    <sheet name="Chart 15" sheetId="8" r:id="rId16"/>
    <sheet name="Chart 16" sheetId="20" r:id="rId17"/>
    <sheet name="Chart 17" sheetId="10" r:id="rId18"/>
    <sheet name="Chart 18" sheetId="210" r:id="rId19"/>
    <sheet name="Chart 19" sheetId="142" r:id="rId20"/>
    <sheet name="Chart 20" sheetId="11" r:id="rId21"/>
    <sheet name="Chart 21" sheetId="65" r:id="rId22"/>
    <sheet name="Chart 22" sheetId="320" r:id="rId23"/>
    <sheet name="Chart 23" sheetId="257" r:id="rId24"/>
    <sheet name="Chart 24" sheetId="330" r:id="rId25"/>
    <sheet name="Chart 25" sheetId="285" r:id="rId26"/>
    <sheet name="Chart 26" sheetId="33" r:id="rId27"/>
    <sheet name="Chart 27" sheetId="34" r:id="rId28"/>
    <sheet name="Chart 28" sheetId="163" r:id="rId29"/>
    <sheet name="Chart 29" sheetId="207" r:id="rId30"/>
    <sheet name="Chart 30" sheetId="208" r:id="rId31"/>
    <sheet name="Chart 31" sheetId="39" r:id="rId32"/>
    <sheet name="Chart 32" sheetId="40" r:id="rId33"/>
    <sheet name="Chart 33" sheetId="41" r:id="rId34"/>
    <sheet name="Chart 34" sheetId="293" r:id="rId35"/>
    <sheet name="Chart 35" sheetId="294" r:id="rId36"/>
    <sheet name="Chart 36" sheetId="295" r:id="rId37"/>
    <sheet name="Chart 37" sheetId="297" r:id="rId38"/>
    <sheet name="Chart 38" sheetId="319" r:id="rId39"/>
    <sheet name="Chart 39" sheetId="298" r:id="rId40"/>
    <sheet name="Chart 40" sheetId="299" r:id="rId41"/>
    <sheet name="Chart 41" sheetId="300" r:id="rId42"/>
    <sheet name="Table 1" sheetId="182" r:id="rId43"/>
    <sheet name="Table 2" sheetId="57" r:id="rId44"/>
    <sheet name="Table 3" sheetId="58" r:id="rId45"/>
    <sheet name="Table 4" sheetId="60" r:id="rId46"/>
    <sheet name="Table 5" sheetId="301" r:id="rId47"/>
    <sheet name="Macroeconomic Indicators" sheetId="287" r:id="rId48"/>
  </sheets>
  <externalReferences>
    <externalReference r:id="rId49"/>
    <externalReference r:id="rId50"/>
  </externalReferences>
  <definedNames>
    <definedName name="_ftn1" localSheetId="44">'Table 3'!#REF!</definedName>
    <definedName name="_ftnref1" localSheetId="44">'Table 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28" l="1"/>
  <c r="D3" i="328"/>
  <c r="D4" i="328"/>
  <c r="D5" i="328"/>
  <c r="D6" i="328"/>
  <c r="D7" i="328"/>
  <c r="D8" i="328"/>
  <c r="D9" i="328"/>
  <c r="D10" i="328"/>
  <c r="D11" i="328"/>
  <c r="D12" i="328"/>
  <c r="D13" i="328"/>
  <c r="D14" i="328"/>
  <c r="D15" i="328"/>
  <c r="D16" i="328"/>
  <c r="D17" i="328"/>
  <c r="D18" i="328"/>
  <c r="D19" i="328"/>
  <c r="D20" i="328"/>
  <c r="D21" i="328"/>
  <c r="D22" i="328"/>
  <c r="D23" i="328"/>
  <c r="D24" i="328"/>
  <c r="D25" i="328"/>
  <c r="D26" i="328"/>
  <c r="D27" i="328"/>
  <c r="D28" i="328"/>
  <c r="D29" i="328"/>
  <c r="D30" i="328"/>
  <c r="D31" i="328"/>
  <c r="D32" i="328"/>
  <c r="D33" i="328"/>
  <c r="D34" i="328"/>
  <c r="D35" i="328"/>
  <c r="D2" i="327"/>
  <c r="D3" i="327"/>
  <c r="D4" i="327"/>
  <c r="D5" i="327"/>
  <c r="D6" i="327"/>
  <c r="D7" i="327"/>
  <c r="D8" i="327"/>
  <c r="D9" i="327"/>
  <c r="D10" i="327"/>
  <c r="D11" i="327"/>
  <c r="D12" i="327"/>
  <c r="D13" i="327"/>
  <c r="D14" i="327"/>
  <c r="D15" i="327"/>
  <c r="D16" i="327"/>
  <c r="D17" i="327"/>
  <c r="D18" i="327"/>
  <c r="D19" i="327"/>
  <c r="D20" i="327"/>
  <c r="D21" i="327"/>
  <c r="D22" i="327"/>
  <c r="D23" i="327"/>
  <c r="D24" i="327"/>
  <c r="D25" i="327"/>
  <c r="D26" i="327"/>
  <c r="D27" i="327"/>
  <c r="D28" i="327"/>
  <c r="D29" i="327"/>
  <c r="D30" i="327"/>
  <c r="D31" i="327"/>
  <c r="D32" i="327"/>
  <c r="D33" i="327"/>
  <c r="D34" i="327"/>
  <c r="D35" i="327"/>
  <c r="D2" i="326"/>
  <c r="D3" i="326"/>
  <c r="D4" i="326"/>
  <c r="D5" i="326"/>
  <c r="D6" i="326"/>
  <c r="D7" i="326"/>
  <c r="D8" i="326"/>
  <c r="D9" i="326"/>
  <c r="D10" i="326"/>
  <c r="D11" i="326"/>
  <c r="D12" i="326"/>
  <c r="D13" i="326"/>
  <c r="D14" i="326"/>
  <c r="D15" i="326"/>
  <c r="D16" i="326"/>
  <c r="D17" i="326"/>
  <c r="D18" i="326"/>
  <c r="D19" i="326"/>
  <c r="D20" i="326"/>
  <c r="D21" i="326"/>
  <c r="D22" i="326"/>
  <c r="D23" i="326"/>
  <c r="D24" i="326"/>
  <c r="D25" i="326"/>
  <c r="D26" i="326"/>
  <c r="D27" i="326"/>
  <c r="D28" i="326"/>
  <c r="D29" i="326"/>
  <c r="D30" i="326"/>
  <c r="D31" i="326"/>
  <c r="D32" i="326"/>
  <c r="D33" i="326"/>
  <c r="D34" i="326"/>
  <c r="D35" i="326"/>
  <c r="D2" i="324"/>
  <c r="D3" i="324"/>
  <c r="D4" i="324"/>
  <c r="D5" i="324"/>
  <c r="D6" i="324"/>
  <c r="D7" i="324"/>
  <c r="D8" i="324"/>
  <c r="D9" i="324"/>
  <c r="D2" i="323"/>
  <c r="D3" i="323"/>
  <c r="D4" i="323"/>
  <c r="D5" i="323"/>
  <c r="D6" i="323"/>
  <c r="D7" i="323"/>
  <c r="D8" i="323"/>
  <c r="D9" i="323"/>
  <c r="D2" i="321"/>
  <c r="D3" i="321"/>
  <c r="D4" i="321"/>
  <c r="D5" i="321"/>
  <c r="D6" i="321"/>
  <c r="D7" i="321"/>
  <c r="D8" i="321"/>
  <c r="D9" i="321"/>
  <c r="G880" i="300" l="1"/>
  <c r="H880" i="300" s="1"/>
  <c r="F880" i="300"/>
  <c r="E880" i="300"/>
  <c r="F881" i="300"/>
  <c r="G881" i="300"/>
  <c r="H881" i="300" s="1"/>
  <c r="E881" i="300"/>
  <c r="I2" i="295"/>
  <c r="I3" i="295"/>
  <c r="I4" i="295"/>
  <c r="I5" i="295"/>
  <c r="I6" i="295"/>
  <c r="I7" i="295"/>
  <c r="I8" i="295"/>
  <c r="I9" i="295"/>
  <c r="I10" i="295"/>
  <c r="I11" i="295"/>
  <c r="I12" i="295"/>
  <c r="I13" i="295"/>
  <c r="I14" i="295"/>
  <c r="I15" i="295"/>
  <c r="I16" i="295"/>
  <c r="I881" i="300" l="1"/>
  <c r="I17" i="295"/>
  <c r="L4" i="208"/>
  <c r="M4" i="208"/>
  <c r="N4" i="208"/>
  <c r="O4" i="208"/>
  <c r="P4" i="208"/>
  <c r="Q4" i="208"/>
  <c r="R4" i="208"/>
  <c r="S4" i="208"/>
  <c r="T4" i="208"/>
  <c r="Y61" i="229" l="1"/>
  <c r="B62" i="229"/>
  <c r="C62" i="229"/>
  <c r="D62" i="229"/>
  <c r="E62" i="229"/>
  <c r="F62" i="229"/>
  <c r="G62" i="229"/>
  <c r="H62" i="229"/>
  <c r="I62" i="229"/>
  <c r="J62" i="229"/>
  <c r="K62" i="229"/>
  <c r="L62" i="229"/>
  <c r="M62" i="229"/>
  <c r="N62" i="229"/>
  <c r="O62" i="229"/>
  <c r="P62" i="229"/>
  <c r="Q62" i="229"/>
  <c r="R62" i="229"/>
  <c r="S62" i="229"/>
  <c r="T62" i="229"/>
  <c r="U62" i="229"/>
  <c r="V62" i="229"/>
  <c r="W62" i="229"/>
  <c r="Z62" i="229"/>
  <c r="AA62" i="229"/>
  <c r="AB62" i="229"/>
  <c r="AC62" i="229"/>
  <c r="W45" i="229" l="1"/>
  <c r="C2" i="229"/>
  <c r="D2" i="229"/>
  <c r="E2" i="229"/>
  <c r="F2" i="229"/>
  <c r="G2" i="229"/>
  <c r="H2" i="229"/>
  <c r="I2" i="229"/>
  <c r="J2" i="229"/>
  <c r="K2" i="229"/>
  <c r="L2" i="229"/>
  <c r="M2" i="229"/>
  <c r="N2" i="229"/>
  <c r="O2" i="229"/>
  <c r="P2" i="229"/>
  <c r="Q2" i="229"/>
  <c r="R2" i="229"/>
  <c r="S2" i="229"/>
  <c r="T2" i="229"/>
  <c r="U2" i="229"/>
  <c r="V2" i="229"/>
  <c r="W2" i="229"/>
  <c r="X2" i="229"/>
  <c r="Y2" i="229"/>
  <c r="Z2" i="229"/>
  <c r="AA2" i="229"/>
  <c r="AB2" i="229"/>
  <c r="AC2" i="229"/>
  <c r="C3" i="229"/>
  <c r="D3" i="229"/>
  <c r="E3" i="229"/>
  <c r="F3" i="229"/>
  <c r="G3" i="229"/>
  <c r="H3" i="229"/>
  <c r="I3" i="229"/>
  <c r="J3" i="229"/>
  <c r="K3" i="229"/>
  <c r="L3" i="229"/>
  <c r="M3" i="229"/>
  <c r="N3" i="229"/>
  <c r="O3" i="229"/>
  <c r="P3" i="229"/>
  <c r="Q3" i="229"/>
  <c r="R3" i="229"/>
  <c r="S3" i="229"/>
  <c r="T3" i="229"/>
  <c r="U3" i="229"/>
  <c r="V3" i="229"/>
  <c r="W3" i="229"/>
  <c r="X3" i="229"/>
  <c r="Y3" i="229"/>
  <c r="Z3" i="229"/>
  <c r="AA3" i="229"/>
  <c r="AB3" i="229"/>
  <c r="AC3" i="229"/>
  <c r="C4" i="229"/>
  <c r="D4" i="229"/>
  <c r="E4" i="229"/>
  <c r="F4" i="229"/>
  <c r="G4" i="229"/>
  <c r="H4" i="229"/>
  <c r="I4" i="229"/>
  <c r="J4" i="229"/>
  <c r="K4" i="229"/>
  <c r="L4" i="229"/>
  <c r="M4" i="229"/>
  <c r="N4" i="229"/>
  <c r="O4" i="229"/>
  <c r="P4" i="229"/>
  <c r="Q4" i="229"/>
  <c r="R4" i="229"/>
  <c r="S4" i="229"/>
  <c r="T4" i="229"/>
  <c r="U4" i="229"/>
  <c r="V4" i="229"/>
  <c r="W4" i="229"/>
  <c r="X4" i="229"/>
  <c r="Y4" i="229"/>
  <c r="Z4" i="229"/>
  <c r="AA4" i="229"/>
  <c r="AB4" i="229"/>
  <c r="AC4" i="229"/>
  <c r="C5" i="229"/>
  <c r="D5" i="229"/>
  <c r="E5" i="229"/>
  <c r="F5" i="229"/>
  <c r="G5" i="229"/>
  <c r="H5" i="229"/>
  <c r="I5" i="229"/>
  <c r="J5" i="229"/>
  <c r="K5" i="229"/>
  <c r="L5" i="229"/>
  <c r="M5" i="229"/>
  <c r="N5" i="229"/>
  <c r="O5" i="229"/>
  <c r="P5" i="229"/>
  <c r="Q5" i="229"/>
  <c r="R5" i="229"/>
  <c r="S5" i="229"/>
  <c r="T5" i="229"/>
  <c r="U5" i="229"/>
  <c r="V5" i="229"/>
  <c r="W5" i="229"/>
  <c r="X5" i="229"/>
  <c r="Y5" i="229"/>
  <c r="Z5" i="229"/>
  <c r="AA5" i="229"/>
  <c r="AB5" i="229"/>
  <c r="AC5" i="229"/>
  <c r="C6" i="229"/>
  <c r="D6" i="229"/>
  <c r="E6" i="229"/>
  <c r="F6" i="229"/>
  <c r="G6" i="229"/>
  <c r="H6" i="229"/>
  <c r="I6" i="229"/>
  <c r="J6" i="229"/>
  <c r="K6" i="229"/>
  <c r="L6" i="229"/>
  <c r="M6" i="229"/>
  <c r="N6" i="229"/>
  <c r="O6" i="229"/>
  <c r="P6" i="229"/>
  <c r="Q6" i="229"/>
  <c r="R6" i="229"/>
  <c r="S6" i="229"/>
  <c r="T6" i="229"/>
  <c r="U6" i="229"/>
  <c r="V6" i="229"/>
  <c r="W6" i="229"/>
  <c r="X6" i="229"/>
  <c r="Y6" i="229"/>
  <c r="Z6" i="229"/>
  <c r="AA6" i="229"/>
  <c r="AB6" i="229"/>
  <c r="AC6" i="229"/>
  <c r="C7" i="229"/>
  <c r="D7" i="229"/>
  <c r="E7" i="229"/>
  <c r="F7" i="229"/>
  <c r="G7" i="229"/>
  <c r="H7" i="229"/>
  <c r="I7" i="229"/>
  <c r="J7" i="229"/>
  <c r="K7" i="229"/>
  <c r="L7" i="229"/>
  <c r="M7" i="229"/>
  <c r="N7" i="229"/>
  <c r="O7" i="229"/>
  <c r="P7" i="229"/>
  <c r="Q7" i="229"/>
  <c r="R7" i="229"/>
  <c r="S7" i="229"/>
  <c r="T7" i="229"/>
  <c r="U7" i="229"/>
  <c r="V7" i="229"/>
  <c r="W7" i="229"/>
  <c r="X7" i="229"/>
  <c r="Y7" i="229"/>
  <c r="Z7" i="229"/>
  <c r="AA7" i="229"/>
  <c r="AB7" i="229"/>
  <c r="AC7" i="229"/>
  <c r="C8" i="229"/>
  <c r="D8" i="229"/>
  <c r="E8" i="229"/>
  <c r="F8" i="229"/>
  <c r="G8" i="229"/>
  <c r="H8" i="229"/>
  <c r="I8" i="229"/>
  <c r="J8" i="229"/>
  <c r="K8" i="229"/>
  <c r="L8" i="229"/>
  <c r="M8" i="229"/>
  <c r="N8" i="229"/>
  <c r="O8" i="229"/>
  <c r="P8" i="229"/>
  <c r="Q8" i="229"/>
  <c r="R8" i="229"/>
  <c r="S8" i="229"/>
  <c r="T8" i="229"/>
  <c r="U8" i="229"/>
  <c r="V8" i="229"/>
  <c r="W8" i="229"/>
  <c r="X8" i="229"/>
  <c r="Y8" i="229"/>
  <c r="Z8" i="229"/>
  <c r="AA8" i="229"/>
  <c r="AB8" i="229"/>
  <c r="AC8" i="229"/>
  <c r="C9" i="229"/>
  <c r="D9" i="229"/>
  <c r="E9" i="229"/>
  <c r="F9" i="229"/>
  <c r="G9" i="229"/>
  <c r="H9" i="229"/>
  <c r="I9" i="229"/>
  <c r="J9" i="229"/>
  <c r="K9" i="229"/>
  <c r="L9" i="229"/>
  <c r="M9" i="229"/>
  <c r="N9" i="229"/>
  <c r="O9" i="229"/>
  <c r="P9" i="229"/>
  <c r="Q9" i="229"/>
  <c r="R9" i="229"/>
  <c r="S9" i="229"/>
  <c r="T9" i="229"/>
  <c r="U9" i="229"/>
  <c r="V9" i="229"/>
  <c r="W9" i="229"/>
  <c r="X9" i="229"/>
  <c r="Y9" i="229"/>
  <c r="Z9" i="229"/>
  <c r="AA9" i="229"/>
  <c r="AB9" i="229"/>
  <c r="AC9" i="229"/>
  <c r="C10" i="229"/>
  <c r="D10" i="229"/>
  <c r="E10" i="229"/>
  <c r="F10" i="229"/>
  <c r="G10" i="229"/>
  <c r="H10" i="229"/>
  <c r="I10" i="229"/>
  <c r="J10" i="229"/>
  <c r="K10" i="229"/>
  <c r="L10" i="229"/>
  <c r="M10" i="229"/>
  <c r="N10" i="229"/>
  <c r="O10" i="229"/>
  <c r="P10" i="229"/>
  <c r="Q10" i="229"/>
  <c r="R10" i="229"/>
  <c r="S10" i="229"/>
  <c r="T10" i="229"/>
  <c r="U10" i="229"/>
  <c r="V10" i="229"/>
  <c r="W10" i="229"/>
  <c r="X10" i="229"/>
  <c r="Y10" i="229"/>
  <c r="Z10" i="229"/>
  <c r="AA10" i="229"/>
  <c r="AB10" i="229"/>
  <c r="AC10" i="229"/>
  <c r="C11" i="229"/>
  <c r="D11" i="229"/>
  <c r="E11" i="229"/>
  <c r="F11" i="229"/>
  <c r="G11" i="229"/>
  <c r="H11" i="229"/>
  <c r="I11" i="229"/>
  <c r="J11" i="229"/>
  <c r="K11" i="229"/>
  <c r="L11" i="229"/>
  <c r="M11" i="229"/>
  <c r="N11" i="229"/>
  <c r="O11" i="229"/>
  <c r="P11" i="229"/>
  <c r="Q11" i="229"/>
  <c r="R11" i="229"/>
  <c r="S11" i="229"/>
  <c r="T11" i="229"/>
  <c r="U11" i="229"/>
  <c r="V11" i="229"/>
  <c r="W11" i="229"/>
  <c r="X11" i="229"/>
  <c r="Y11" i="229"/>
  <c r="Z11" i="229"/>
  <c r="AA11" i="229"/>
  <c r="AB11" i="229"/>
  <c r="AC11" i="229"/>
  <c r="C12" i="229"/>
  <c r="D12" i="229"/>
  <c r="E12" i="229"/>
  <c r="F12" i="229"/>
  <c r="G12" i="229"/>
  <c r="H12" i="229"/>
  <c r="I12" i="229"/>
  <c r="J12" i="229"/>
  <c r="K12" i="229"/>
  <c r="L12" i="229"/>
  <c r="M12" i="229"/>
  <c r="N12" i="229"/>
  <c r="O12" i="229"/>
  <c r="P12" i="229"/>
  <c r="Q12" i="229"/>
  <c r="R12" i="229"/>
  <c r="S12" i="229"/>
  <c r="T12" i="229"/>
  <c r="U12" i="229"/>
  <c r="V12" i="229"/>
  <c r="W12" i="229"/>
  <c r="X12" i="229"/>
  <c r="Y12" i="229"/>
  <c r="Z12" i="229"/>
  <c r="AA12" i="229"/>
  <c r="AB12" i="229"/>
  <c r="AC12" i="229"/>
  <c r="C13" i="229"/>
  <c r="D13" i="229"/>
  <c r="E13" i="229"/>
  <c r="F13" i="229"/>
  <c r="G13" i="229"/>
  <c r="H13" i="229"/>
  <c r="I13" i="229"/>
  <c r="J13" i="229"/>
  <c r="K13" i="229"/>
  <c r="L13" i="229"/>
  <c r="M13" i="229"/>
  <c r="N13" i="229"/>
  <c r="O13" i="229"/>
  <c r="P13" i="229"/>
  <c r="Q13" i="229"/>
  <c r="R13" i="229"/>
  <c r="S13" i="229"/>
  <c r="T13" i="229"/>
  <c r="U13" i="229"/>
  <c r="V13" i="229"/>
  <c r="W13" i="229"/>
  <c r="X13" i="229"/>
  <c r="Y13" i="229"/>
  <c r="Z13" i="229"/>
  <c r="AA13" i="229"/>
  <c r="AB13" i="229"/>
  <c r="AC13" i="229"/>
  <c r="C14" i="229"/>
  <c r="D14" i="229"/>
  <c r="E14" i="229"/>
  <c r="F14" i="229"/>
  <c r="G14" i="229"/>
  <c r="H14" i="229"/>
  <c r="I14" i="229"/>
  <c r="J14" i="229"/>
  <c r="K14" i="229"/>
  <c r="L14" i="229"/>
  <c r="M14" i="229"/>
  <c r="N14" i="229"/>
  <c r="O14" i="229"/>
  <c r="P14" i="229"/>
  <c r="Q14" i="229"/>
  <c r="R14" i="229"/>
  <c r="S14" i="229"/>
  <c r="T14" i="229"/>
  <c r="U14" i="229"/>
  <c r="V14" i="229"/>
  <c r="W14" i="229"/>
  <c r="X14" i="229"/>
  <c r="Y14" i="229"/>
  <c r="Z14" i="229"/>
  <c r="AA14" i="229"/>
  <c r="AB14" i="229"/>
  <c r="AC14" i="229"/>
  <c r="C15" i="229"/>
  <c r="D15" i="229"/>
  <c r="E15" i="229"/>
  <c r="F15" i="229"/>
  <c r="G15" i="229"/>
  <c r="H15" i="229"/>
  <c r="I15" i="229"/>
  <c r="J15" i="229"/>
  <c r="K15" i="229"/>
  <c r="L15" i="229"/>
  <c r="M15" i="229"/>
  <c r="N15" i="229"/>
  <c r="O15" i="229"/>
  <c r="P15" i="229"/>
  <c r="Q15" i="229"/>
  <c r="R15" i="229"/>
  <c r="S15" i="229"/>
  <c r="T15" i="229"/>
  <c r="U15" i="229"/>
  <c r="V15" i="229"/>
  <c r="W15" i="229"/>
  <c r="X15" i="229"/>
  <c r="Y15" i="229"/>
  <c r="Z15" i="229"/>
  <c r="AA15" i="229"/>
  <c r="AB15" i="229"/>
  <c r="AC15" i="229"/>
  <c r="C16" i="229"/>
  <c r="D16" i="229"/>
  <c r="E16" i="229"/>
  <c r="F16" i="229"/>
  <c r="G16" i="229"/>
  <c r="H16" i="229"/>
  <c r="I16" i="229"/>
  <c r="J16" i="229"/>
  <c r="K16" i="229"/>
  <c r="L16" i="229"/>
  <c r="M16" i="229"/>
  <c r="N16" i="229"/>
  <c r="O16" i="229"/>
  <c r="P16" i="229"/>
  <c r="Q16" i="229"/>
  <c r="R16" i="229"/>
  <c r="S16" i="229"/>
  <c r="T16" i="229"/>
  <c r="U16" i="229"/>
  <c r="V16" i="229"/>
  <c r="W16" i="229"/>
  <c r="X16" i="229"/>
  <c r="Y16" i="229"/>
  <c r="Z16" i="229"/>
  <c r="AA16" i="229"/>
  <c r="AB16" i="229"/>
  <c r="AC16" i="229"/>
  <c r="C17" i="229"/>
  <c r="D17" i="229"/>
  <c r="E17" i="229"/>
  <c r="F17" i="229"/>
  <c r="G17" i="229"/>
  <c r="H17" i="229"/>
  <c r="I17" i="229"/>
  <c r="J17" i="229"/>
  <c r="K17" i="229"/>
  <c r="L17" i="229"/>
  <c r="M17" i="229"/>
  <c r="N17" i="229"/>
  <c r="O17" i="229"/>
  <c r="P17" i="229"/>
  <c r="Q17" i="229"/>
  <c r="R17" i="229"/>
  <c r="S17" i="229"/>
  <c r="T17" i="229"/>
  <c r="U17" i="229"/>
  <c r="V17" i="229"/>
  <c r="W17" i="229"/>
  <c r="X17" i="229"/>
  <c r="Y17" i="229"/>
  <c r="Z17" i="229"/>
  <c r="AA17" i="229"/>
  <c r="AB17" i="229"/>
  <c r="AC17" i="229"/>
  <c r="C18" i="229"/>
  <c r="D18" i="229"/>
  <c r="E18" i="229"/>
  <c r="F18" i="229"/>
  <c r="G18" i="229"/>
  <c r="H18" i="229"/>
  <c r="I18" i="229"/>
  <c r="J18" i="229"/>
  <c r="K18" i="229"/>
  <c r="L18" i="229"/>
  <c r="M18" i="229"/>
  <c r="N18" i="229"/>
  <c r="O18" i="229"/>
  <c r="P18" i="229"/>
  <c r="Q18" i="229"/>
  <c r="R18" i="229"/>
  <c r="S18" i="229"/>
  <c r="T18" i="229"/>
  <c r="U18" i="229"/>
  <c r="V18" i="229"/>
  <c r="W18" i="229"/>
  <c r="X18" i="229"/>
  <c r="Y18" i="229"/>
  <c r="Z18" i="229"/>
  <c r="AA18" i="229"/>
  <c r="AB18" i="229"/>
  <c r="AC18" i="229"/>
  <c r="C19" i="229"/>
  <c r="D19" i="229"/>
  <c r="E19" i="229"/>
  <c r="F19" i="229"/>
  <c r="G19" i="229"/>
  <c r="H19" i="229"/>
  <c r="I19" i="229"/>
  <c r="J19" i="229"/>
  <c r="K19" i="229"/>
  <c r="L19" i="229"/>
  <c r="M19" i="229"/>
  <c r="N19" i="229"/>
  <c r="O19" i="229"/>
  <c r="P19" i="229"/>
  <c r="Q19" i="229"/>
  <c r="R19" i="229"/>
  <c r="S19" i="229"/>
  <c r="T19" i="229"/>
  <c r="U19" i="229"/>
  <c r="V19" i="229"/>
  <c r="W19" i="229"/>
  <c r="X19" i="229"/>
  <c r="Y19" i="229"/>
  <c r="Z19" i="229"/>
  <c r="AA19" i="229"/>
  <c r="AB19" i="229"/>
  <c r="AC19" i="229"/>
  <c r="C20" i="229"/>
  <c r="D20" i="229"/>
  <c r="E20" i="229"/>
  <c r="F20" i="229"/>
  <c r="G20" i="229"/>
  <c r="H20" i="229"/>
  <c r="I20" i="229"/>
  <c r="J20" i="229"/>
  <c r="K20" i="229"/>
  <c r="L20" i="229"/>
  <c r="M20" i="229"/>
  <c r="N20" i="229"/>
  <c r="O20" i="229"/>
  <c r="P20" i="229"/>
  <c r="Q20" i="229"/>
  <c r="R20" i="229"/>
  <c r="S20" i="229"/>
  <c r="T20" i="229"/>
  <c r="U20" i="229"/>
  <c r="V20" i="229"/>
  <c r="W20" i="229"/>
  <c r="X20" i="229"/>
  <c r="Y20" i="229"/>
  <c r="Z20" i="229"/>
  <c r="AA20" i="229"/>
  <c r="AB20" i="229"/>
  <c r="AC20" i="229"/>
  <c r="C21" i="229"/>
  <c r="D21" i="229"/>
  <c r="E21" i="229"/>
  <c r="F21" i="229"/>
  <c r="G21" i="229"/>
  <c r="H21" i="229"/>
  <c r="I21" i="229"/>
  <c r="J21" i="229"/>
  <c r="K21" i="229"/>
  <c r="L21" i="229"/>
  <c r="M21" i="229"/>
  <c r="N21" i="229"/>
  <c r="O21" i="229"/>
  <c r="P21" i="229"/>
  <c r="Q21" i="229"/>
  <c r="R21" i="229"/>
  <c r="S21" i="229"/>
  <c r="T21" i="229"/>
  <c r="U21" i="229"/>
  <c r="V21" i="229"/>
  <c r="W21" i="229"/>
  <c r="X21" i="229"/>
  <c r="Y21" i="229"/>
  <c r="Z21" i="229"/>
  <c r="AA21" i="229"/>
  <c r="AB21" i="229"/>
  <c r="AC21" i="229"/>
  <c r="C22" i="229"/>
  <c r="D22" i="229"/>
  <c r="E22" i="229"/>
  <c r="F22" i="229"/>
  <c r="G22" i="229"/>
  <c r="H22" i="229"/>
  <c r="I22" i="229"/>
  <c r="J22" i="229"/>
  <c r="K22" i="229"/>
  <c r="L22" i="229"/>
  <c r="M22" i="229"/>
  <c r="N22" i="229"/>
  <c r="O22" i="229"/>
  <c r="P22" i="229"/>
  <c r="Q22" i="229"/>
  <c r="R22" i="229"/>
  <c r="S22" i="229"/>
  <c r="T22" i="229"/>
  <c r="U22" i="229"/>
  <c r="V22" i="229"/>
  <c r="W22" i="229"/>
  <c r="X22" i="229"/>
  <c r="Y22" i="229"/>
  <c r="Z22" i="229"/>
  <c r="AA22" i="229"/>
  <c r="AB22" i="229"/>
  <c r="AC22" i="229"/>
  <c r="C23" i="229"/>
  <c r="D23" i="229"/>
  <c r="E23" i="229"/>
  <c r="F23" i="229"/>
  <c r="G23" i="229"/>
  <c r="H23" i="229"/>
  <c r="I23" i="229"/>
  <c r="J23" i="229"/>
  <c r="K23" i="229"/>
  <c r="L23" i="229"/>
  <c r="M23" i="229"/>
  <c r="N23" i="229"/>
  <c r="O23" i="229"/>
  <c r="P23" i="229"/>
  <c r="Q23" i="229"/>
  <c r="R23" i="229"/>
  <c r="S23" i="229"/>
  <c r="T23" i="229"/>
  <c r="U23" i="229"/>
  <c r="V23" i="229"/>
  <c r="W23" i="229"/>
  <c r="X23" i="229"/>
  <c r="Y23" i="229"/>
  <c r="Z23" i="229"/>
  <c r="AA23" i="229"/>
  <c r="AB23" i="229"/>
  <c r="AC23" i="229"/>
  <c r="C24" i="229"/>
  <c r="D24" i="229"/>
  <c r="E24" i="229"/>
  <c r="F24" i="229"/>
  <c r="G24" i="229"/>
  <c r="H24" i="229"/>
  <c r="I24" i="229"/>
  <c r="J24" i="229"/>
  <c r="K24" i="229"/>
  <c r="L24" i="229"/>
  <c r="M24" i="229"/>
  <c r="N24" i="229"/>
  <c r="O24" i="229"/>
  <c r="P24" i="229"/>
  <c r="Q24" i="229"/>
  <c r="R24" i="229"/>
  <c r="S24" i="229"/>
  <c r="T24" i="229"/>
  <c r="U24" i="229"/>
  <c r="V24" i="229"/>
  <c r="W24" i="229"/>
  <c r="X24" i="229"/>
  <c r="Y24" i="229"/>
  <c r="Z24" i="229"/>
  <c r="AA24" i="229"/>
  <c r="AB24" i="229"/>
  <c r="AC24" i="229"/>
  <c r="C25" i="229"/>
  <c r="D25" i="229"/>
  <c r="E25" i="229"/>
  <c r="F25" i="229"/>
  <c r="G25" i="229"/>
  <c r="H25" i="229"/>
  <c r="I25" i="229"/>
  <c r="J25" i="229"/>
  <c r="K25" i="229"/>
  <c r="L25" i="229"/>
  <c r="M25" i="229"/>
  <c r="N25" i="229"/>
  <c r="O25" i="229"/>
  <c r="P25" i="229"/>
  <c r="Q25" i="229"/>
  <c r="R25" i="229"/>
  <c r="S25" i="229"/>
  <c r="T25" i="229"/>
  <c r="U25" i="229"/>
  <c r="V25" i="229"/>
  <c r="W25" i="229"/>
  <c r="X25" i="229"/>
  <c r="Y25" i="229"/>
  <c r="Z25" i="229"/>
  <c r="AA25" i="229"/>
  <c r="AB25" i="229"/>
  <c r="AC25" i="229"/>
  <c r="C26" i="229"/>
  <c r="D26" i="229"/>
  <c r="E26" i="229"/>
  <c r="F26" i="229"/>
  <c r="G26" i="229"/>
  <c r="H26" i="229"/>
  <c r="I26" i="229"/>
  <c r="J26" i="229"/>
  <c r="K26" i="229"/>
  <c r="L26" i="229"/>
  <c r="M26" i="229"/>
  <c r="N26" i="229"/>
  <c r="O26" i="229"/>
  <c r="P26" i="229"/>
  <c r="Q26" i="229"/>
  <c r="R26" i="229"/>
  <c r="S26" i="229"/>
  <c r="T26" i="229"/>
  <c r="U26" i="229"/>
  <c r="V26" i="229"/>
  <c r="W26" i="229"/>
  <c r="X26" i="229"/>
  <c r="Y26" i="229"/>
  <c r="Z26" i="229"/>
  <c r="AA26" i="229"/>
  <c r="AB26" i="229"/>
  <c r="AC26" i="229"/>
  <c r="C27" i="229"/>
  <c r="D27" i="229"/>
  <c r="E27" i="229"/>
  <c r="F27" i="229"/>
  <c r="G27" i="229"/>
  <c r="H27" i="229"/>
  <c r="I27" i="229"/>
  <c r="J27" i="229"/>
  <c r="K27" i="229"/>
  <c r="L27" i="229"/>
  <c r="M27" i="229"/>
  <c r="N27" i="229"/>
  <c r="O27" i="229"/>
  <c r="P27" i="229"/>
  <c r="Q27" i="229"/>
  <c r="R27" i="229"/>
  <c r="S27" i="229"/>
  <c r="T27" i="229"/>
  <c r="U27" i="229"/>
  <c r="V27" i="229"/>
  <c r="W27" i="229"/>
  <c r="X27" i="229"/>
  <c r="Y27" i="229"/>
  <c r="Z27" i="229"/>
  <c r="AA27" i="229"/>
  <c r="AB27" i="229"/>
  <c r="AC27" i="229"/>
  <c r="C28" i="229"/>
  <c r="D28" i="229"/>
  <c r="E28" i="229"/>
  <c r="F28" i="229"/>
  <c r="G28" i="229"/>
  <c r="H28" i="229"/>
  <c r="I28" i="229"/>
  <c r="J28" i="229"/>
  <c r="K28" i="229"/>
  <c r="L28" i="229"/>
  <c r="M28" i="229"/>
  <c r="N28" i="229"/>
  <c r="O28" i="229"/>
  <c r="P28" i="229"/>
  <c r="Q28" i="229"/>
  <c r="R28" i="229"/>
  <c r="S28" i="229"/>
  <c r="T28" i="229"/>
  <c r="U28" i="229"/>
  <c r="V28" i="229"/>
  <c r="W28" i="229"/>
  <c r="X28" i="229"/>
  <c r="Y28" i="229"/>
  <c r="Z28" i="229"/>
  <c r="AA28" i="229"/>
  <c r="AB28" i="229"/>
  <c r="AC28" i="229"/>
  <c r="C29" i="229"/>
  <c r="D29" i="229"/>
  <c r="E29" i="229"/>
  <c r="F29" i="229"/>
  <c r="G29" i="229"/>
  <c r="H29" i="229"/>
  <c r="I29" i="229"/>
  <c r="J29" i="229"/>
  <c r="K29" i="229"/>
  <c r="L29" i="229"/>
  <c r="M29" i="229"/>
  <c r="N29" i="229"/>
  <c r="O29" i="229"/>
  <c r="P29" i="229"/>
  <c r="Q29" i="229"/>
  <c r="R29" i="229"/>
  <c r="S29" i="229"/>
  <c r="T29" i="229"/>
  <c r="U29" i="229"/>
  <c r="V29" i="229"/>
  <c r="W29" i="229"/>
  <c r="X29" i="229"/>
  <c r="Y29" i="229"/>
  <c r="Z29" i="229"/>
  <c r="AA29" i="229"/>
  <c r="AB29" i="229"/>
  <c r="AC29" i="229"/>
  <c r="C30" i="229"/>
  <c r="D30" i="229"/>
  <c r="E30" i="229"/>
  <c r="F30" i="229"/>
  <c r="G30" i="229"/>
  <c r="H30" i="229"/>
  <c r="I30" i="229"/>
  <c r="J30" i="229"/>
  <c r="K30" i="229"/>
  <c r="L30" i="229"/>
  <c r="M30" i="229"/>
  <c r="N30" i="229"/>
  <c r="O30" i="229"/>
  <c r="P30" i="229"/>
  <c r="Q30" i="229"/>
  <c r="R30" i="229"/>
  <c r="S30" i="229"/>
  <c r="T30" i="229"/>
  <c r="U30" i="229"/>
  <c r="V30" i="229"/>
  <c r="W30" i="229"/>
  <c r="X30" i="229"/>
  <c r="Y30" i="229"/>
  <c r="Z30" i="229"/>
  <c r="AA30" i="229"/>
  <c r="AB30" i="229"/>
  <c r="AC30" i="229"/>
  <c r="C31" i="229"/>
  <c r="D31" i="229"/>
  <c r="E31" i="229"/>
  <c r="F31" i="229"/>
  <c r="G31" i="229"/>
  <c r="H31" i="229"/>
  <c r="I31" i="229"/>
  <c r="J31" i="229"/>
  <c r="K31" i="229"/>
  <c r="L31" i="229"/>
  <c r="M31" i="229"/>
  <c r="N31" i="229"/>
  <c r="O31" i="229"/>
  <c r="P31" i="229"/>
  <c r="Q31" i="229"/>
  <c r="R31" i="229"/>
  <c r="S31" i="229"/>
  <c r="T31" i="229"/>
  <c r="U31" i="229"/>
  <c r="V31" i="229"/>
  <c r="W31" i="229"/>
  <c r="X31" i="229"/>
  <c r="Y31" i="229"/>
  <c r="Z31" i="229"/>
  <c r="AA31" i="229"/>
  <c r="AB31" i="229"/>
  <c r="AC31" i="229"/>
  <c r="C32" i="229"/>
  <c r="D32" i="229"/>
  <c r="E32" i="229"/>
  <c r="F32" i="229"/>
  <c r="G32" i="229"/>
  <c r="H32" i="229"/>
  <c r="I32" i="229"/>
  <c r="J32" i="229"/>
  <c r="K32" i="229"/>
  <c r="L32" i="229"/>
  <c r="M32" i="229"/>
  <c r="N32" i="229"/>
  <c r="O32" i="229"/>
  <c r="P32" i="229"/>
  <c r="Q32" i="229"/>
  <c r="R32" i="229"/>
  <c r="S32" i="229"/>
  <c r="T32" i="229"/>
  <c r="U32" i="229"/>
  <c r="V32" i="229"/>
  <c r="W32" i="229"/>
  <c r="X32" i="229"/>
  <c r="Y32" i="229"/>
  <c r="Z32" i="229"/>
  <c r="AA32" i="229"/>
  <c r="AB32" i="229"/>
  <c r="AC32" i="229"/>
  <c r="C33" i="229"/>
  <c r="D33" i="229"/>
  <c r="E33" i="229"/>
  <c r="F33" i="229"/>
  <c r="G33" i="229"/>
  <c r="H33" i="229"/>
  <c r="I33" i="229"/>
  <c r="J33" i="229"/>
  <c r="K33" i="229"/>
  <c r="L33" i="229"/>
  <c r="M33" i="229"/>
  <c r="N33" i="229"/>
  <c r="O33" i="229"/>
  <c r="P33" i="229"/>
  <c r="Q33" i="229"/>
  <c r="R33" i="229"/>
  <c r="S33" i="229"/>
  <c r="T33" i="229"/>
  <c r="U33" i="229"/>
  <c r="V33" i="229"/>
  <c r="W33" i="229"/>
  <c r="X33" i="229"/>
  <c r="Y33" i="229"/>
  <c r="Z33" i="229"/>
  <c r="AA33" i="229"/>
  <c r="AB33" i="229"/>
  <c r="AC33" i="229"/>
  <c r="C34" i="229"/>
  <c r="D34" i="229"/>
  <c r="E34" i="229"/>
  <c r="F34" i="229"/>
  <c r="G34" i="229"/>
  <c r="H34" i="229"/>
  <c r="I34" i="229"/>
  <c r="J34" i="229"/>
  <c r="K34" i="229"/>
  <c r="L34" i="229"/>
  <c r="M34" i="229"/>
  <c r="N34" i="229"/>
  <c r="O34" i="229"/>
  <c r="P34" i="229"/>
  <c r="Q34" i="229"/>
  <c r="R34" i="229"/>
  <c r="S34" i="229"/>
  <c r="T34" i="229"/>
  <c r="U34" i="229"/>
  <c r="V34" i="229"/>
  <c r="W34" i="229"/>
  <c r="X34" i="229"/>
  <c r="Y34" i="229"/>
  <c r="Z34" i="229"/>
  <c r="AA34" i="229"/>
  <c r="AB34" i="229"/>
  <c r="AC34" i="229"/>
  <c r="C35" i="229"/>
  <c r="D35" i="229"/>
  <c r="E35" i="229"/>
  <c r="F35" i="229"/>
  <c r="G35" i="229"/>
  <c r="H35" i="229"/>
  <c r="I35" i="229"/>
  <c r="J35" i="229"/>
  <c r="K35" i="229"/>
  <c r="L35" i="229"/>
  <c r="M35" i="229"/>
  <c r="N35" i="229"/>
  <c r="O35" i="229"/>
  <c r="P35" i="229"/>
  <c r="Q35" i="229"/>
  <c r="R35" i="229"/>
  <c r="S35" i="229"/>
  <c r="T35" i="229"/>
  <c r="U35" i="229"/>
  <c r="V35" i="229"/>
  <c r="W35" i="229"/>
  <c r="X35" i="229"/>
  <c r="Y35" i="229"/>
  <c r="Z35" i="229"/>
  <c r="AA35" i="229"/>
  <c r="AB35" i="229"/>
  <c r="AC35" i="229"/>
  <c r="C36" i="229"/>
  <c r="D36" i="229"/>
  <c r="E36" i="229"/>
  <c r="F36" i="229"/>
  <c r="G36" i="229"/>
  <c r="H36" i="229"/>
  <c r="I36" i="229"/>
  <c r="J36" i="229"/>
  <c r="K36" i="229"/>
  <c r="L36" i="229"/>
  <c r="M36" i="229"/>
  <c r="N36" i="229"/>
  <c r="O36" i="229"/>
  <c r="P36" i="229"/>
  <c r="Q36" i="229"/>
  <c r="R36" i="229"/>
  <c r="S36" i="229"/>
  <c r="T36" i="229"/>
  <c r="U36" i="229"/>
  <c r="V36" i="229"/>
  <c r="W36" i="229"/>
  <c r="X36" i="229"/>
  <c r="Y36" i="229"/>
  <c r="Z36" i="229"/>
  <c r="AA36" i="229"/>
  <c r="AB36" i="229"/>
  <c r="AC36" i="229"/>
  <c r="C37" i="229"/>
  <c r="D37" i="229"/>
  <c r="E37" i="229"/>
  <c r="F37" i="229"/>
  <c r="G37" i="229"/>
  <c r="H37" i="229"/>
  <c r="I37" i="229"/>
  <c r="J37" i="229"/>
  <c r="K37" i="229"/>
  <c r="L37" i="229"/>
  <c r="M37" i="229"/>
  <c r="N37" i="229"/>
  <c r="O37" i="229"/>
  <c r="P37" i="229"/>
  <c r="Q37" i="229"/>
  <c r="R37" i="229"/>
  <c r="S37" i="229"/>
  <c r="T37" i="229"/>
  <c r="U37" i="229"/>
  <c r="V37" i="229"/>
  <c r="W37" i="229"/>
  <c r="X37" i="229"/>
  <c r="Y37" i="229"/>
  <c r="Z37" i="229"/>
  <c r="AA37" i="229"/>
  <c r="AB37" i="229"/>
  <c r="AC37" i="229"/>
  <c r="C38" i="229"/>
  <c r="D38" i="229"/>
  <c r="E38" i="229"/>
  <c r="F38" i="229"/>
  <c r="G38" i="229"/>
  <c r="H38" i="229"/>
  <c r="I38" i="229"/>
  <c r="J38" i="229"/>
  <c r="K38" i="229"/>
  <c r="L38" i="229"/>
  <c r="M38" i="229"/>
  <c r="N38" i="229"/>
  <c r="O38" i="229"/>
  <c r="P38" i="229"/>
  <c r="Q38" i="229"/>
  <c r="R38" i="229"/>
  <c r="S38" i="229"/>
  <c r="T38" i="229"/>
  <c r="U38" i="229"/>
  <c r="V38" i="229"/>
  <c r="W38" i="229"/>
  <c r="X38" i="229"/>
  <c r="Y38" i="229"/>
  <c r="Z38" i="229"/>
  <c r="AA38" i="229"/>
  <c r="AB38" i="229"/>
  <c r="AC38" i="229"/>
  <c r="C39" i="229"/>
  <c r="D39" i="229"/>
  <c r="E39" i="229"/>
  <c r="F39" i="229"/>
  <c r="G39" i="229"/>
  <c r="H39" i="229"/>
  <c r="I39" i="229"/>
  <c r="J39" i="229"/>
  <c r="K39" i="229"/>
  <c r="L39" i="229"/>
  <c r="M39" i="229"/>
  <c r="N39" i="229"/>
  <c r="O39" i="229"/>
  <c r="P39" i="229"/>
  <c r="Q39" i="229"/>
  <c r="R39" i="229"/>
  <c r="S39" i="229"/>
  <c r="T39" i="229"/>
  <c r="U39" i="229"/>
  <c r="V39" i="229"/>
  <c r="W39" i="229"/>
  <c r="X39" i="229"/>
  <c r="Y39" i="229"/>
  <c r="Z39" i="229"/>
  <c r="AA39" i="229"/>
  <c r="AB39" i="229"/>
  <c r="AC39" i="229"/>
  <c r="C40" i="229"/>
  <c r="D40" i="229"/>
  <c r="E40" i="229"/>
  <c r="F40" i="229"/>
  <c r="G40" i="229"/>
  <c r="H40" i="229"/>
  <c r="I40" i="229"/>
  <c r="J40" i="229"/>
  <c r="K40" i="229"/>
  <c r="L40" i="229"/>
  <c r="M40" i="229"/>
  <c r="N40" i="229"/>
  <c r="O40" i="229"/>
  <c r="P40" i="229"/>
  <c r="Q40" i="229"/>
  <c r="R40" i="229"/>
  <c r="S40" i="229"/>
  <c r="T40" i="229"/>
  <c r="U40" i="229"/>
  <c r="V40" i="229"/>
  <c r="W40" i="229"/>
  <c r="X40" i="229"/>
  <c r="Y40" i="229"/>
  <c r="Z40" i="229"/>
  <c r="AA40" i="229"/>
  <c r="AB40" i="229"/>
  <c r="AC40" i="229"/>
  <c r="C41" i="229"/>
  <c r="D41" i="229"/>
  <c r="E41" i="229"/>
  <c r="F41" i="229"/>
  <c r="G41" i="229"/>
  <c r="H41" i="229"/>
  <c r="I41" i="229"/>
  <c r="J41" i="229"/>
  <c r="K41" i="229"/>
  <c r="L41" i="229"/>
  <c r="M41" i="229"/>
  <c r="N41" i="229"/>
  <c r="O41" i="229"/>
  <c r="P41" i="229"/>
  <c r="Q41" i="229"/>
  <c r="R41" i="229"/>
  <c r="S41" i="229"/>
  <c r="T41" i="229"/>
  <c r="U41" i="229"/>
  <c r="V41" i="229"/>
  <c r="W41" i="229"/>
  <c r="X41" i="229"/>
  <c r="Y41" i="229"/>
  <c r="Z41" i="229"/>
  <c r="AA41" i="229"/>
  <c r="AB41" i="229"/>
  <c r="AC41" i="229"/>
  <c r="C42" i="229"/>
  <c r="D42" i="229"/>
  <c r="E42" i="229"/>
  <c r="F42" i="229"/>
  <c r="G42" i="229"/>
  <c r="H42" i="229"/>
  <c r="I42" i="229"/>
  <c r="J42" i="229"/>
  <c r="K42" i="229"/>
  <c r="L42" i="229"/>
  <c r="M42" i="229"/>
  <c r="N42" i="229"/>
  <c r="O42" i="229"/>
  <c r="P42" i="229"/>
  <c r="Q42" i="229"/>
  <c r="R42" i="229"/>
  <c r="S42" i="229"/>
  <c r="T42" i="229"/>
  <c r="U42" i="229"/>
  <c r="V42" i="229"/>
  <c r="W42" i="229"/>
  <c r="X42" i="229"/>
  <c r="Y42" i="229"/>
  <c r="Z42" i="229"/>
  <c r="AA42" i="229"/>
  <c r="AB42" i="229"/>
  <c r="AC42" i="229"/>
  <c r="C43" i="229"/>
  <c r="D43" i="229"/>
  <c r="E43" i="229"/>
  <c r="F43" i="229"/>
  <c r="G43" i="229"/>
  <c r="H43" i="229"/>
  <c r="I43" i="229"/>
  <c r="J43" i="229"/>
  <c r="K43" i="229"/>
  <c r="L43" i="229"/>
  <c r="M43" i="229"/>
  <c r="N43" i="229"/>
  <c r="O43" i="229"/>
  <c r="P43" i="229"/>
  <c r="Q43" i="229"/>
  <c r="R43" i="229"/>
  <c r="S43" i="229"/>
  <c r="T43" i="229"/>
  <c r="U43" i="229"/>
  <c r="V43" i="229"/>
  <c r="W43" i="229"/>
  <c r="X43" i="229"/>
  <c r="Y43" i="229"/>
  <c r="Z43" i="229"/>
  <c r="AA43" i="229"/>
  <c r="AB43" i="229"/>
  <c r="AC43" i="229"/>
  <c r="C44" i="229"/>
  <c r="D44" i="229"/>
  <c r="E44" i="229"/>
  <c r="F44" i="229"/>
  <c r="G44" i="229"/>
  <c r="H44" i="229"/>
  <c r="I44" i="229"/>
  <c r="J44" i="229"/>
  <c r="K44" i="229"/>
  <c r="L44" i="229"/>
  <c r="M44" i="229"/>
  <c r="N44" i="229"/>
  <c r="O44" i="229"/>
  <c r="P44" i="229"/>
  <c r="Q44" i="229"/>
  <c r="R44" i="229"/>
  <c r="S44" i="229"/>
  <c r="T44" i="229"/>
  <c r="U44" i="229"/>
  <c r="V44" i="229"/>
  <c r="W44" i="229"/>
  <c r="X44" i="229"/>
  <c r="Y44" i="229"/>
  <c r="Z44" i="229"/>
  <c r="AA44" i="229"/>
  <c r="AB44" i="229"/>
  <c r="AC44" i="229"/>
  <c r="C45" i="229"/>
  <c r="D45" i="229"/>
  <c r="E45" i="229"/>
  <c r="F45" i="229"/>
  <c r="G45" i="229"/>
  <c r="H45" i="229"/>
  <c r="I45" i="229"/>
  <c r="J45" i="229"/>
  <c r="K45" i="229"/>
  <c r="L45" i="229"/>
  <c r="M45" i="229"/>
  <c r="N45" i="229"/>
  <c r="O45" i="229"/>
  <c r="P45" i="229"/>
  <c r="Q45" i="229"/>
  <c r="R45" i="229"/>
  <c r="S45" i="229"/>
  <c r="T45" i="229"/>
  <c r="U45" i="229"/>
  <c r="V45" i="229"/>
  <c r="X45" i="229"/>
  <c r="Y45" i="229"/>
  <c r="Z45" i="229"/>
  <c r="AA45" i="229"/>
  <c r="AB45" i="229"/>
  <c r="AC45" i="229"/>
  <c r="C46" i="229"/>
  <c r="D46" i="229"/>
  <c r="E46" i="229"/>
  <c r="F46" i="229"/>
  <c r="G46" i="229"/>
  <c r="H46" i="229"/>
  <c r="I46" i="229"/>
  <c r="J46" i="229"/>
  <c r="K46" i="229"/>
  <c r="L46" i="229"/>
  <c r="M46" i="229"/>
  <c r="N46" i="229"/>
  <c r="O46" i="229"/>
  <c r="P46" i="229"/>
  <c r="Q46" i="229"/>
  <c r="R46" i="229"/>
  <c r="S46" i="229"/>
  <c r="T46" i="229"/>
  <c r="U46" i="229"/>
  <c r="V46" i="229"/>
  <c r="W46" i="229"/>
  <c r="X46" i="229"/>
  <c r="Y46" i="229"/>
  <c r="Z46" i="229"/>
  <c r="AA46" i="229"/>
  <c r="AB46" i="229"/>
  <c r="AC46" i="229"/>
  <c r="C47" i="229"/>
  <c r="D47" i="229"/>
  <c r="E47" i="229"/>
  <c r="F47" i="229"/>
  <c r="G47" i="229"/>
  <c r="H47" i="229"/>
  <c r="I47" i="229"/>
  <c r="J47" i="229"/>
  <c r="K47" i="229"/>
  <c r="L47" i="229"/>
  <c r="M47" i="229"/>
  <c r="N47" i="229"/>
  <c r="O47" i="229"/>
  <c r="P47" i="229"/>
  <c r="Q47" i="229"/>
  <c r="R47" i="229"/>
  <c r="S47" i="229"/>
  <c r="T47" i="229"/>
  <c r="U47" i="229"/>
  <c r="V47" i="229"/>
  <c r="W47" i="229"/>
  <c r="X47" i="229"/>
  <c r="Y47" i="229"/>
  <c r="Z47" i="229"/>
  <c r="AA47" i="229"/>
  <c r="AB47" i="229"/>
  <c r="AC47" i="229"/>
  <c r="C48" i="229"/>
  <c r="D48" i="229"/>
  <c r="E48" i="229"/>
  <c r="F48" i="229"/>
  <c r="G48" i="229"/>
  <c r="H48" i="229"/>
  <c r="I48" i="229"/>
  <c r="J48" i="229"/>
  <c r="K48" i="229"/>
  <c r="L48" i="229"/>
  <c r="M48" i="229"/>
  <c r="N48" i="229"/>
  <c r="O48" i="229"/>
  <c r="P48" i="229"/>
  <c r="Q48" i="229"/>
  <c r="R48" i="229"/>
  <c r="S48" i="229"/>
  <c r="T48" i="229"/>
  <c r="U48" i="229"/>
  <c r="V48" i="229"/>
  <c r="W48" i="229"/>
  <c r="X48" i="229"/>
  <c r="Y48" i="229"/>
  <c r="Z48" i="229"/>
  <c r="AA48" i="229"/>
  <c r="AB48" i="229"/>
  <c r="AC48" i="229"/>
  <c r="C49" i="229"/>
  <c r="D49" i="229"/>
  <c r="E49" i="229"/>
  <c r="F49" i="229"/>
  <c r="G49" i="229"/>
  <c r="H49" i="229"/>
  <c r="I49" i="229"/>
  <c r="J49" i="229"/>
  <c r="K49" i="229"/>
  <c r="L49" i="229"/>
  <c r="M49" i="229"/>
  <c r="N49" i="229"/>
  <c r="O49" i="229"/>
  <c r="P49" i="229"/>
  <c r="Q49" i="229"/>
  <c r="R49" i="229"/>
  <c r="S49" i="229"/>
  <c r="T49" i="229"/>
  <c r="U49" i="229"/>
  <c r="V49" i="229"/>
  <c r="W49" i="229"/>
  <c r="X49" i="229"/>
  <c r="Y49" i="229"/>
  <c r="Z49" i="229"/>
  <c r="AA49" i="229"/>
  <c r="AB49" i="229"/>
  <c r="AC49" i="229"/>
  <c r="C50" i="229"/>
  <c r="D50" i="229"/>
  <c r="E50" i="229"/>
  <c r="F50" i="229"/>
  <c r="G50" i="229"/>
  <c r="H50" i="229"/>
  <c r="I50" i="229"/>
  <c r="J50" i="229"/>
  <c r="K50" i="229"/>
  <c r="L50" i="229"/>
  <c r="M50" i="229"/>
  <c r="N50" i="229"/>
  <c r="O50" i="229"/>
  <c r="P50" i="229"/>
  <c r="Q50" i="229"/>
  <c r="R50" i="229"/>
  <c r="S50" i="229"/>
  <c r="T50" i="229"/>
  <c r="U50" i="229"/>
  <c r="V50" i="229"/>
  <c r="W50" i="229"/>
  <c r="Y50" i="229"/>
  <c r="Z50" i="229"/>
  <c r="AA50" i="229"/>
  <c r="AB50" i="229"/>
  <c r="AC50" i="229"/>
  <c r="C51" i="229"/>
  <c r="D51" i="229"/>
  <c r="E51" i="229"/>
  <c r="F51" i="229"/>
  <c r="G51" i="229"/>
  <c r="H51" i="229"/>
  <c r="I51" i="229"/>
  <c r="J51" i="229"/>
  <c r="K51" i="229"/>
  <c r="L51" i="229"/>
  <c r="M51" i="229"/>
  <c r="N51" i="229"/>
  <c r="O51" i="229"/>
  <c r="P51" i="229"/>
  <c r="Q51" i="229"/>
  <c r="R51" i="229"/>
  <c r="S51" i="229"/>
  <c r="T51" i="229"/>
  <c r="U51" i="229"/>
  <c r="V51" i="229"/>
  <c r="W51" i="229"/>
  <c r="Y51" i="229"/>
  <c r="Z51" i="229"/>
  <c r="AA51" i="229"/>
  <c r="AB51" i="229"/>
  <c r="AC51" i="229"/>
  <c r="C52" i="229"/>
  <c r="D52" i="229"/>
  <c r="E52" i="229"/>
  <c r="F52" i="229"/>
  <c r="G52" i="229"/>
  <c r="H52" i="229"/>
  <c r="I52" i="229"/>
  <c r="J52" i="229"/>
  <c r="K52" i="229"/>
  <c r="L52" i="229"/>
  <c r="M52" i="229"/>
  <c r="N52" i="229"/>
  <c r="O52" i="229"/>
  <c r="P52" i="229"/>
  <c r="Q52" i="229"/>
  <c r="R52" i="229"/>
  <c r="S52" i="229"/>
  <c r="T52" i="229"/>
  <c r="U52" i="229"/>
  <c r="V52" i="229"/>
  <c r="W52" i="229"/>
  <c r="Y52" i="229"/>
  <c r="Z52" i="229"/>
  <c r="AA52" i="229"/>
  <c r="AB52" i="229"/>
  <c r="AC52" i="229"/>
  <c r="C53" i="229"/>
  <c r="D53" i="229"/>
  <c r="E53" i="229"/>
  <c r="F53" i="229"/>
  <c r="G53" i="229"/>
  <c r="H53" i="229"/>
  <c r="I53" i="229"/>
  <c r="J53" i="229"/>
  <c r="K53" i="229"/>
  <c r="L53" i="229"/>
  <c r="M53" i="229"/>
  <c r="N53" i="229"/>
  <c r="O53" i="229"/>
  <c r="P53" i="229"/>
  <c r="Q53" i="229"/>
  <c r="R53" i="229"/>
  <c r="S53" i="229"/>
  <c r="T53" i="229"/>
  <c r="U53" i="229"/>
  <c r="V53" i="229"/>
  <c r="W53" i="229"/>
  <c r="Y53" i="229"/>
  <c r="Z53" i="229"/>
  <c r="AA53" i="229"/>
  <c r="AB53" i="229"/>
  <c r="AC53" i="229"/>
  <c r="C54" i="229"/>
  <c r="D54" i="229"/>
  <c r="E54" i="229"/>
  <c r="F54" i="229"/>
  <c r="G54" i="229"/>
  <c r="H54" i="229"/>
  <c r="I54" i="229"/>
  <c r="J54" i="229"/>
  <c r="K54" i="229"/>
  <c r="L54" i="229"/>
  <c r="M54" i="229"/>
  <c r="N54" i="229"/>
  <c r="O54" i="229"/>
  <c r="P54" i="229"/>
  <c r="Q54" i="229"/>
  <c r="R54" i="229"/>
  <c r="S54" i="229"/>
  <c r="T54" i="229"/>
  <c r="U54" i="229"/>
  <c r="V54" i="229"/>
  <c r="W54" i="229"/>
  <c r="Y54" i="229"/>
  <c r="Z54" i="229"/>
  <c r="AA54" i="229"/>
  <c r="AB54" i="229"/>
  <c r="AC54" i="229"/>
  <c r="C55" i="229"/>
  <c r="D55" i="229"/>
  <c r="E55" i="229"/>
  <c r="F55" i="229"/>
  <c r="G55" i="229"/>
  <c r="H55" i="229"/>
  <c r="I55" i="229"/>
  <c r="J55" i="229"/>
  <c r="K55" i="229"/>
  <c r="L55" i="229"/>
  <c r="M55" i="229"/>
  <c r="N55" i="229"/>
  <c r="O55" i="229"/>
  <c r="P55" i="229"/>
  <c r="Q55" i="229"/>
  <c r="R55" i="229"/>
  <c r="S55" i="229"/>
  <c r="T55" i="229"/>
  <c r="U55" i="229"/>
  <c r="V55" i="229"/>
  <c r="W55" i="229"/>
  <c r="Y55" i="229"/>
  <c r="Z55" i="229"/>
  <c r="AA55" i="229"/>
  <c r="AB55" i="229"/>
  <c r="AC55" i="229"/>
  <c r="C56" i="229"/>
  <c r="D56" i="229"/>
  <c r="E56" i="229"/>
  <c r="F56" i="229"/>
  <c r="G56" i="229"/>
  <c r="H56" i="229"/>
  <c r="I56" i="229"/>
  <c r="J56" i="229"/>
  <c r="K56" i="229"/>
  <c r="L56" i="229"/>
  <c r="M56" i="229"/>
  <c r="N56" i="229"/>
  <c r="O56" i="229"/>
  <c r="P56" i="229"/>
  <c r="Q56" i="229"/>
  <c r="R56" i="229"/>
  <c r="S56" i="229"/>
  <c r="T56" i="229"/>
  <c r="U56" i="229"/>
  <c r="V56" i="229"/>
  <c r="W56" i="229"/>
  <c r="Y56" i="229"/>
  <c r="Z56" i="229"/>
  <c r="AA56" i="229"/>
  <c r="AB56" i="229"/>
  <c r="AC56" i="229"/>
  <c r="C57" i="229"/>
  <c r="D57" i="229"/>
  <c r="E57" i="229"/>
  <c r="F57" i="229"/>
  <c r="G57" i="229"/>
  <c r="H57" i="229"/>
  <c r="I57" i="229"/>
  <c r="J57" i="229"/>
  <c r="K57" i="229"/>
  <c r="L57" i="229"/>
  <c r="M57" i="229"/>
  <c r="N57" i="229"/>
  <c r="O57" i="229"/>
  <c r="P57" i="229"/>
  <c r="Q57" i="229"/>
  <c r="R57" i="229"/>
  <c r="S57" i="229"/>
  <c r="T57" i="229"/>
  <c r="U57" i="229"/>
  <c r="V57" i="229"/>
  <c r="W57" i="229"/>
  <c r="Y57" i="229"/>
  <c r="Z57" i="229"/>
  <c r="AA57" i="229"/>
  <c r="AB57" i="229"/>
  <c r="AC57" i="229"/>
  <c r="C58" i="229"/>
  <c r="D58" i="229"/>
  <c r="E58" i="229"/>
  <c r="F58" i="229"/>
  <c r="G58" i="229"/>
  <c r="H58" i="229"/>
  <c r="I58" i="229"/>
  <c r="J58" i="229"/>
  <c r="K58" i="229"/>
  <c r="L58" i="229"/>
  <c r="M58" i="229"/>
  <c r="N58" i="229"/>
  <c r="O58" i="229"/>
  <c r="P58" i="229"/>
  <c r="Q58" i="229"/>
  <c r="R58" i="229"/>
  <c r="S58" i="229"/>
  <c r="T58" i="229"/>
  <c r="U58" i="229"/>
  <c r="V58" i="229"/>
  <c r="W58" i="229"/>
  <c r="Y58" i="229"/>
  <c r="Z58" i="229"/>
  <c r="AA58" i="229"/>
  <c r="AB58" i="229"/>
  <c r="AC58" i="229"/>
  <c r="C59" i="229"/>
  <c r="D59" i="229"/>
  <c r="E59" i="229"/>
  <c r="F59" i="229"/>
  <c r="G59" i="229"/>
  <c r="H59" i="229"/>
  <c r="I59" i="229"/>
  <c r="J59" i="229"/>
  <c r="K59" i="229"/>
  <c r="L59" i="229"/>
  <c r="M59" i="229"/>
  <c r="N59" i="229"/>
  <c r="O59" i="229"/>
  <c r="P59" i="229"/>
  <c r="Q59" i="229"/>
  <c r="R59" i="229"/>
  <c r="S59" i="229"/>
  <c r="T59" i="229"/>
  <c r="U59" i="229"/>
  <c r="V59" i="229"/>
  <c r="W59" i="229"/>
  <c r="Y59" i="229"/>
  <c r="Z59" i="229"/>
  <c r="AA59" i="229"/>
  <c r="AB59" i="229"/>
  <c r="AC59" i="229"/>
  <c r="C60" i="229"/>
  <c r="D60" i="229"/>
  <c r="E60" i="229"/>
  <c r="F60" i="229"/>
  <c r="G60" i="229"/>
  <c r="H60" i="229"/>
  <c r="I60" i="229"/>
  <c r="J60" i="229"/>
  <c r="K60" i="229"/>
  <c r="L60" i="229"/>
  <c r="M60" i="229"/>
  <c r="N60" i="229"/>
  <c r="O60" i="229"/>
  <c r="P60" i="229"/>
  <c r="Q60" i="229"/>
  <c r="R60" i="229"/>
  <c r="S60" i="229"/>
  <c r="T60" i="229"/>
  <c r="U60" i="229"/>
  <c r="V60" i="229"/>
  <c r="W60" i="229"/>
  <c r="Y60" i="229"/>
  <c r="Z60" i="229"/>
  <c r="AA60" i="229"/>
  <c r="AB60" i="229"/>
  <c r="AC60" i="229"/>
  <c r="C61" i="229"/>
  <c r="D61" i="229"/>
  <c r="E61" i="229"/>
  <c r="F61" i="229"/>
  <c r="G61" i="229"/>
  <c r="H61" i="229"/>
  <c r="I61" i="229"/>
  <c r="J61" i="229"/>
  <c r="K61" i="229"/>
  <c r="L61" i="229"/>
  <c r="M61" i="229"/>
  <c r="N61" i="229"/>
  <c r="O61" i="229"/>
  <c r="P61" i="229"/>
  <c r="Q61" i="229"/>
  <c r="R61" i="229"/>
  <c r="S61" i="229"/>
  <c r="T61" i="229"/>
  <c r="U61" i="229"/>
  <c r="V61" i="229"/>
  <c r="W61" i="229"/>
  <c r="Z61" i="229"/>
  <c r="AA61" i="229"/>
  <c r="AB61" i="229"/>
  <c r="AC61" i="229"/>
  <c r="B3" i="229"/>
  <c r="B4" i="229"/>
  <c r="B5" i="229"/>
  <c r="B6" i="229"/>
  <c r="B7" i="229"/>
  <c r="B8" i="229"/>
  <c r="B9" i="229"/>
  <c r="B10" i="229"/>
  <c r="B11" i="229"/>
  <c r="B12" i="229"/>
  <c r="B13" i="229"/>
  <c r="B14" i="229"/>
  <c r="B15" i="229"/>
  <c r="B16" i="229"/>
  <c r="B17" i="229"/>
  <c r="B18" i="229"/>
  <c r="B19" i="229"/>
  <c r="B20" i="229"/>
  <c r="B21" i="229"/>
  <c r="B22" i="229"/>
  <c r="B23" i="229"/>
  <c r="B24" i="229"/>
  <c r="B25" i="229"/>
  <c r="B26" i="229"/>
  <c r="B27" i="229"/>
  <c r="B28" i="229"/>
  <c r="B29" i="229"/>
  <c r="B30" i="229"/>
  <c r="B31" i="229"/>
  <c r="B32" i="229"/>
  <c r="B33" i="229"/>
  <c r="B34" i="229"/>
  <c r="B35" i="229"/>
  <c r="B36" i="229"/>
  <c r="B37" i="229"/>
  <c r="B38" i="229"/>
  <c r="B39" i="229"/>
  <c r="B40" i="229"/>
  <c r="B41" i="229"/>
  <c r="B42" i="229"/>
  <c r="B43" i="229"/>
  <c r="B44" i="229"/>
  <c r="B45" i="229"/>
  <c r="B46" i="229"/>
  <c r="B47" i="229"/>
  <c r="B48" i="229"/>
  <c r="B49" i="229"/>
  <c r="B50" i="229"/>
  <c r="B51" i="229"/>
  <c r="B52" i="229"/>
  <c r="B53" i="229"/>
  <c r="B54" i="229"/>
  <c r="B55" i="229"/>
  <c r="B56" i="229"/>
  <c r="B57" i="229"/>
  <c r="B58" i="229"/>
  <c r="B59" i="229"/>
  <c r="B60" i="229"/>
  <c r="B61" i="229"/>
  <c r="B2" i="229"/>
  <c r="H324" i="293" l="1"/>
  <c r="G324" i="293"/>
  <c r="H326" i="293"/>
  <c r="I326" i="293"/>
  <c r="J326" i="293"/>
  <c r="K326" i="293"/>
  <c r="G326" i="293"/>
  <c r="G325" i="293"/>
  <c r="H325" i="293"/>
  <c r="I325" i="293"/>
  <c r="J325" i="293"/>
  <c r="K325" i="293"/>
  <c r="H879" i="300" l="1"/>
  <c r="I880" i="300" s="1"/>
  <c r="E818" i="300"/>
  <c r="G818" i="300"/>
  <c r="F818" i="300"/>
  <c r="D19" i="41"/>
  <c r="D20" i="41"/>
  <c r="D21" i="41"/>
  <c r="D22" i="41"/>
  <c r="D23" i="41"/>
  <c r="D24" i="41"/>
  <c r="D25" i="41"/>
  <c r="D26" i="41"/>
  <c r="D27" i="41"/>
  <c r="D28" i="41"/>
  <c r="D29" i="41"/>
  <c r="D30" i="41"/>
  <c r="D18" i="41"/>
  <c r="K59" i="287" l="1"/>
  <c r="L59" i="287"/>
  <c r="M59" i="287"/>
  <c r="K60" i="287"/>
  <c r="L60" i="287"/>
  <c r="M60" i="287"/>
  <c r="K61" i="287"/>
  <c r="L61" i="287"/>
  <c r="M61" i="287"/>
  <c r="K62" i="287"/>
  <c r="L62" i="287"/>
  <c r="M62" i="287"/>
  <c r="E17" i="295" l="1"/>
  <c r="AY4" i="207" l="1"/>
  <c r="AX3" i="207"/>
  <c r="AX2" i="207"/>
  <c r="AY3" i="207"/>
  <c r="AY2" i="207"/>
  <c r="AX4" i="207"/>
  <c r="K4" i="208" l="1"/>
  <c r="J4" i="208" l="1"/>
  <c r="I4" i="208"/>
  <c r="E4" i="208"/>
  <c r="B4" i="208"/>
  <c r="G3" i="208"/>
  <c r="H3" i="208" s="1"/>
  <c r="C3" i="208"/>
  <c r="D3" i="208" s="1"/>
  <c r="F2" i="208"/>
  <c r="F4" i="208" s="1"/>
  <c r="C2" i="208"/>
  <c r="D2" i="208" l="1"/>
  <c r="D4" i="208" s="1"/>
  <c r="C4" i="208"/>
  <c r="G2" i="208"/>
  <c r="G4" i="208" l="1"/>
  <c r="H2" i="208"/>
  <c r="H4" i="208" s="1"/>
</calcChain>
</file>

<file path=xl/sharedStrings.xml><?xml version="1.0" encoding="utf-8"?>
<sst xmlns="http://schemas.openxmlformats.org/spreadsheetml/2006/main" count="1538" uniqueCount="538">
  <si>
    <t>-90</t>
  </si>
  <si>
    <t>-80</t>
  </si>
  <si>
    <t>-70</t>
  </si>
  <si>
    <t>-60</t>
  </si>
  <si>
    <t>-50</t>
  </si>
  <si>
    <t>-40</t>
  </si>
  <si>
    <t>-30</t>
  </si>
  <si>
    <t>-20</t>
  </si>
  <si>
    <t>-10</t>
  </si>
  <si>
    <t>10</t>
  </si>
  <si>
    <t>20</t>
  </si>
  <si>
    <t>30</t>
  </si>
  <si>
    <t>40</t>
  </si>
  <si>
    <t>50</t>
  </si>
  <si>
    <t>60</t>
  </si>
  <si>
    <t>70</t>
  </si>
  <si>
    <t>80</t>
  </si>
  <si>
    <t>90</t>
  </si>
  <si>
    <t>Column1</t>
  </si>
  <si>
    <t>Column2</t>
  </si>
  <si>
    <t>Column3</t>
  </si>
  <si>
    <t>Column4</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</si>
  <si>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</si>
  <si>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</si>
  <si>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</si>
  <si>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</si>
  <si>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</si>
  <si>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</si>
  <si>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</si>
  <si>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</si>
  <si>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</si>
  <si>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</si>
  <si>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</si>
  <si>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</si>
  <si>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</si>
  <si>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</si>
  <si>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</si>
  <si>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</si>
  <si>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</si>
  <si>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</si>
  <si>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</si>
  <si>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</si>
  <si>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</si>
  <si>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</si>
  <si>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</si>
  <si>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</si>
  <si>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</si>
  <si>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</si>
  <si>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</si>
  <si>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</si>
  <si>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</si>
  <si>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</si>
  <si>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</si>
  <si>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</si>
  <si>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</si>
  <si>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</si>
  <si>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</si>
  <si>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</si>
  <si>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</si>
  <si>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</si>
  <si>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</si>
  <si>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</si>
  <si>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</si>
  <si>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</si>
  <si>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</si>
  <si>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</si>
  <si>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</si>
  <si>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</si>
  <si>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</si>
  <si>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</si>
  <si>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</si>
  <si>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</si>
  <si>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</si>
  <si>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2024/02</t>
  </si>
  <si>
    <t>2024/03</t>
  </si>
  <si>
    <t>2024/04</t>
  </si>
  <si>
    <t>2025/01</t>
  </si>
  <si>
    <t>2025/02</t>
  </si>
  <si>
    <t>2025/03</t>
  </si>
  <si>
    <t>2025/04</t>
  </si>
  <si>
    <t>2026/01</t>
  </si>
  <si>
    <t>2026/02</t>
  </si>
  <si>
    <t>2026/03</t>
  </si>
  <si>
    <t>II/10</t>
  </si>
  <si>
    <t>III</t>
  </si>
  <si>
    <t>IV</t>
  </si>
  <si>
    <t>I/11</t>
  </si>
  <si>
    <t>II</t>
  </si>
  <si>
    <t>I/12</t>
  </si>
  <si>
    <t>I/13</t>
  </si>
  <si>
    <t>I/14</t>
  </si>
  <si>
    <t>I/15</t>
  </si>
  <si>
    <t>կենտրոնական</t>
  </si>
  <si>
    <t>նախորդ սցենար</t>
  </si>
  <si>
    <t>I/16</t>
  </si>
  <si>
    <t>I/17</t>
  </si>
  <si>
    <t>I/18</t>
  </si>
  <si>
    <t>I/19</t>
  </si>
  <si>
    <t>I/20</t>
  </si>
  <si>
    <t>I/21</t>
  </si>
  <si>
    <t>I/22</t>
  </si>
  <si>
    <t>I/23</t>
  </si>
  <si>
    <t>I/24</t>
  </si>
  <si>
    <t>I/25</t>
  </si>
  <si>
    <t>I/26</t>
  </si>
  <si>
    <t>I 14</t>
  </si>
  <si>
    <t>I 15</t>
  </si>
  <si>
    <t>I 16</t>
  </si>
  <si>
    <t>I 17</t>
  </si>
  <si>
    <t>I 18</t>
  </si>
  <si>
    <t>I 19</t>
  </si>
  <si>
    <t>I 20</t>
  </si>
  <si>
    <t>I 21</t>
  </si>
  <si>
    <t>I 22</t>
  </si>
  <si>
    <t>I 23</t>
  </si>
  <si>
    <t>I 24</t>
  </si>
  <si>
    <t>I 25</t>
  </si>
  <si>
    <t>I 26</t>
  </si>
  <si>
    <t>Column5</t>
  </si>
  <si>
    <t>2014</t>
  </si>
  <si>
    <t>2017</t>
  </si>
  <si>
    <t>2018</t>
  </si>
  <si>
    <t>2019</t>
  </si>
  <si>
    <t>2020</t>
  </si>
  <si>
    <t>2021</t>
  </si>
  <si>
    <t>2022</t>
  </si>
  <si>
    <t>Ill</t>
  </si>
  <si>
    <t>II 19</t>
  </si>
  <si>
    <t xml:space="preserve">IV </t>
  </si>
  <si>
    <t xml:space="preserve">II </t>
  </si>
  <si>
    <t>Old</t>
  </si>
  <si>
    <t>New</t>
  </si>
  <si>
    <t>Հ 12</t>
  </si>
  <si>
    <t>Փ</t>
  </si>
  <si>
    <t>Մ</t>
  </si>
  <si>
    <t>Ա</t>
  </si>
  <si>
    <t>Հ</t>
  </si>
  <si>
    <t>Օ</t>
  </si>
  <si>
    <t>Ս</t>
  </si>
  <si>
    <t>Ն</t>
  </si>
  <si>
    <t>Դ</t>
  </si>
  <si>
    <t>Հ 13</t>
  </si>
  <si>
    <t>Հ 14</t>
  </si>
  <si>
    <t>Հ 15</t>
  </si>
  <si>
    <t>Հ 16</t>
  </si>
  <si>
    <t>Հ 17</t>
  </si>
  <si>
    <t>Հ 18</t>
  </si>
  <si>
    <t>-</t>
  </si>
  <si>
    <t>29-Jan-21</t>
  </si>
  <si>
    <t>30-Dec-21</t>
  </si>
  <si>
    <t>31-Mar-22</t>
  </si>
  <si>
    <t>30-Dec-22</t>
  </si>
  <si>
    <t>31-Mar-23</t>
  </si>
  <si>
    <t>30-Jun-23</t>
  </si>
  <si>
    <t>29-Sep-23</t>
  </si>
  <si>
    <t>29-Sep-24</t>
  </si>
  <si>
    <t xml:space="preserve">Ն1(2) </t>
  </si>
  <si>
    <t>USD/AMD</t>
  </si>
  <si>
    <t>EUR/AMD</t>
  </si>
  <si>
    <t>RUB/AMD</t>
  </si>
  <si>
    <t xml:space="preserve"> </t>
  </si>
  <si>
    <t>&lt;1.0%</t>
  </si>
  <si>
    <t>1.0-2.5%</t>
  </si>
  <si>
    <t>2.5-5.5%</t>
  </si>
  <si>
    <t>5.5-7.0%</t>
  </si>
  <si>
    <t>&gt;7.0%</t>
  </si>
  <si>
    <t>03.02.21-16.03.21</t>
  </si>
  <si>
    <t>17.03.21-04.05.21</t>
  </si>
  <si>
    <t>05.05.21-15.06.21</t>
  </si>
  <si>
    <t>16.06.21-03.08.21</t>
  </si>
  <si>
    <t>04.08.21-14.09.21</t>
  </si>
  <si>
    <t>15.09.21-02.11.21</t>
  </si>
  <si>
    <t>03.11.21-14.12.21</t>
  </si>
  <si>
    <t>15.12.21-01.02.22</t>
  </si>
  <si>
    <t>02.02.22-15.03.22</t>
  </si>
  <si>
    <t>16.03.22-03.05.22</t>
  </si>
  <si>
    <t>04.05.22-14.06.22</t>
  </si>
  <si>
    <t>15.06.22-02.08.22</t>
  </si>
  <si>
    <t>03.08.22-13.09.22</t>
  </si>
  <si>
    <t>14.09.22-01.11.22</t>
  </si>
  <si>
    <t>02.11.22-13.12.22</t>
  </si>
  <si>
    <t>14.12.22-31.01.23</t>
  </si>
  <si>
    <t>01.02.23-29.03.23</t>
  </si>
  <si>
    <t>01.04.23-13.06.23</t>
  </si>
  <si>
    <t>14.06.23-31.07.23</t>
  </si>
  <si>
    <t>01.08.23-11.09.23</t>
  </si>
  <si>
    <t>12.09.23-30.09.23</t>
  </si>
  <si>
    <t>7․84</t>
  </si>
  <si>
    <t>9,65</t>
  </si>
  <si>
    <t>9,55</t>
  </si>
  <si>
    <t>8.2 - 8.4</t>
  </si>
  <si>
    <t>8.0 – 8.8</t>
  </si>
  <si>
    <t>5.3 – 7.2</t>
  </si>
  <si>
    <t>2.9 -– 10.8</t>
  </si>
  <si>
    <t>4.7 – 6.7</t>
  </si>
  <si>
    <t>1.3 – 10.1</t>
  </si>
  <si>
    <t>4.4 – 6.5</t>
  </si>
  <si>
    <t>1.0 – 9.9</t>
  </si>
  <si>
    <t>actual</t>
  </si>
  <si>
    <t>program</t>
  </si>
  <si>
    <t>ARMENIA'S KEY MACROECONOMIC INDICATORS ACCORDING TO THE SCENARIO PRESENTED</t>
  </si>
  <si>
    <t> Indicators</t>
  </si>
  <si>
    <t>External sector</t>
  </si>
  <si>
    <t xml:space="preserve">FAO index </t>
  </si>
  <si>
    <r>
      <t xml:space="preserve">USA economic growth </t>
    </r>
    <r>
      <rPr>
        <i/>
        <sz val="8"/>
        <color rgb="FF000000"/>
        <rFont val="GHEA Grapalat"/>
        <family val="3"/>
      </rPr>
      <t>(%, real growth)</t>
    </r>
  </si>
  <si>
    <r>
      <t xml:space="preserve">Eurozone economic growth </t>
    </r>
    <r>
      <rPr>
        <i/>
        <sz val="8"/>
        <color rgb="FF000000"/>
        <rFont val="GHEA Grapalat"/>
        <family val="3"/>
      </rPr>
      <t>(%, real growth)</t>
    </r>
  </si>
  <si>
    <r>
      <t xml:space="preserve">Russia economic growth </t>
    </r>
    <r>
      <rPr>
        <i/>
        <sz val="8"/>
        <color rgb="FF000000"/>
        <rFont val="GHEA Grapalat"/>
        <family val="3"/>
      </rPr>
      <t>(%, real growth)</t>
    </r>
  </si>
  <si>
    <r>
      <t xml:space="preserve">USA inflation </t>
    </r>
    <r>
      <rPr>
        <i/>
        <sz val="8"/>
        <color rgb="FF000000"/>
        <rFont val="GHEA Grapalat"/>
        <family val="3"/>
      </rPr>
      <t>(average, %)</t>
    </r>
  </si>
  <si>
    <r>
      <t xml:space="preserve">Eurozone inflation </t>
    </r>
    <r>
      <rPr>
        <i/>
        <sz val="8"/>
        <color rgb="FF000000"/>
        <rFont val="GHEA Grapalat"/>
        <family val="3"/>
      </rPr>
      <t>(average, %)</t>
    </r>
  </si>
  <si>
    <r>
      <t xml:space="preserve">Russia inflation </t>
    </r>
    <r>
      <rPr>
        <i/>
        <sz val="8"/>
        <color rgb="FF000000"/>
        <rFont val="GHEA Grapalat"/>
        <family val="3"/>
      </rPr>
      <t>(average, %)</t>
    </r>
  </si>
  <si>
    <r>
      <t xml:space="preserve">Oil price </t>
    </r>
    <r>
      <rPr>
        <i/>
        <sz val="8"/>
        <color rgb="FF000000"/>
        <rFont val="GHEA Grapalat"/>
        <family val="3"/>
      </rPr>
      <t>(dollar/barrel)</t>
    </r>
  </si>
  <si>
    <r>
      <t xml:space="preserve">Copper price </t>
    </r>
    <r>
      <rPr>
        <i/>
        <sz val="8"/>
        <color rgb="FF000000"/>
        <rFont val="GHEA Grapalat"/>
        <family val="3"/>
      </rPr>
      <t>(dollar/ton)</t>
    </r>
  </si>
  <si>
    <t>Domestic economy</t>
  </si>
  <si>
    <t>Prices </t>
  </si>
  <si>
    <r>
      <t xml:space="preserve">Inflation </t>
    </r>
    <r>
      <rPr>
        <i/>
        <sz val="8"/>
        <color rgb="FF000000"/>
        <rFont val="GHEA Grapalat"/>
        <family val="3"/>
      </rPr>
      <t>(y/y, end period, %)</t>
    </r>
  </si>
  <si>
    <r>
      <t xml:space="preserve">Consumer price index </t>
    </r>
    <r>
      <rPr>
        <i/>
        <sz val="8"/>
        <color rgb="FF000000"/>
        <rFont val="GHEA Grapalat"/>
        <family val="3"/>
      </rPr>
      <t>(y/y, average, %)</t>
    </r>
  </si>
  <si>
    <r>
      <t xml:space="preserve">Core inflation </t>
    </r>
    <r>
      <rPr>
        <i/>
        <sz val="8"/>
        <color rgb="FF000000"/>
        <rFont val="GHEA Grapalat"/>
        <family val="3"/>
      </rPr>
      <t>(y/y, average, %)</t>
    </r>
  </si>
  <si>
    <t>Gross product</t>
  </si>
  <si>
    <t>Supply</t>
  </si>
  <si>
    <r>
      <t xml:space="preserve">GDP </t>
    </r>
    <r>
      <rPr>
        <i/>
        <sz val="8"/>
        <color rgb="FF000000"/>
        <rFont val="GHEA Grapalat"/>
        <family val="3"/>
      </rPr>
      <t>(billion of Armenian dram)</t>
    </r>
  </si>
  <si>
    <r>
      <t xml:space="preserve">GDP </t>
    </r>
    <r>
      <rPr>
        <i/>
        <sz val="8"/>
        <color rgb="FF000000"/>
        <rFont val="GHEA Grapalat"/>
        <family val="3"/>
      </rPr>
      <t>(%, real growth)</t>
    </r>
  </si>
  <si>
    <r>
      <t xml:space="preserve">Industry </t>
    </r>
    <r>
      <rPr>
        <i/>
        <sz val="8"/>
        <color rgb="FF000000"/>
        <rFont val="GHEA Grapalat"/>
        <family val="3"/>
      </rPr>
      <t>(%, real growth)</t>
    </r>
  </si>
  <si>
    <r>
      <t xml:space="preserve">Agriculture </t>
    </r>
    <r>
      <rPr>
        <i/>
        <sz val="8"/>
        <color rgb="FF000000"/>
        <rFont val="GHEA Grapalat"/>
        <family val="3"/>
      </rPr>
      <t>(%, real growth)</t>
    </r>
  </si>
  <si>
    <r>
      <t xml:space="preserve">Construction </t>
    </r>
    <r>
      <rPr>
        <i/>
        <sz val="8"/>
        <color rgb="FF000000"/>
        <rFont val="GHEA Grapalat"/>
        <family val="3"/>
      </rPr>
      <t>(%, real growth)</t>
    </r>
  </si>
  <si>
    <r>
      <t xml:space="preserve">Services </t>
    </r>
    <r>
      <rPr>
        <i/>
        <sz val="8"/>
        <color rgb="FF000000"/>
        <rFont val="GHEA Grapalat"/>
        <family val="3"/>
      </rPr>
      <t>(%, real growth)</t>
    </r>
  </si>
  <si>
    <r>
      <t xml:space="preserve">Tax, net </t>
    </r>
    <r>
      <rPr>
        <i/>
        <sz val="8"/>
        <color rgb="FF000000"/>
        <rFont val="GHEA Grapalat"/>
        <family val="3"/>
      </rPr>
      <t>(%, real growth)</t>
    </r>
  </si>
  <si>
    <t>Demand</t>
  </si>
  <si>
    <t>Consumption (%, real growth)</t>
  </si>
  <si>
    <t xml:space="preserve">   Public consumption (%, real growth)</t>
  </si>
  <si>
    <t xml:space="preserve">  Private consumption (%, real growth)</t>
  </si>
  <si>
    <t xml:space="preserve">Gross accumulation of fixed assets* (%, real growth) </t>
  </si>
  <si>
    <t xml:space="preserve">   Public investment** (%, real growth)</t>
  </si>
  <si>
    <t xml:space="preserve">   Gross accumulation of private fixed assets (%, real growth)</t>
  </si>
  <si>
    <r>
      <t xml:space="preserve">Export of goods and services </t>
    </r>
    <r>
      <rPr>
        <i/>
        <sz val="8"/>
        <color rgb="FF000000"/>
        <rFont val="GHEA Grapalat"/>
        <family val="3"/>
      </rPr>
      <t xml:space="preserve">(%, real growth) </t>
    </r>
  </si>
  <si>
    <r>
      <t xml:space="preserve">Import of goods and services </t>
    </r>
    <r>
      <rPr>
        <i/>
        <sz val="8"/>
        <color rgb="FF000000"/>
        <rFont val="GHEA Grapalat"/>
        <family val="3"/>
      </rPr>
      <t xml:space="preserve">(%, real growth) </t>
    </r>
  </si>
  <si>
    <t>Current account</t>
  </si>
  <si>
    <r>
      <t xml:space="preserve">Balance of trade </t>
    </r>
    <r>
      <rPr>
        <i/>
        <sz val="8"/>
        <color rgb="FF000000"/>
        <rFont val="GHEA Grapalat"/>
        <family val="3"/>
      </rPr>
      <t xml:space="preserve">(million of US dollar) </t>
    </r>
  </si>
  <si>
    <r>
      <t xml:space="preserve">Balance of services </t>
    </r>
    <r>
      <rPr>
        <i/>
        <sz val="8"/>
        <color rgb="FF000000"/>
        <rFont val="GHEA Grapalat"/>
        <family val="3"/>
      </rPr>
      <t xml:space="preserve">(million of US dollar) </t>
    </r>
  </si>
  <si>
    <r>
      <t xml:space="preserve">Money transfers </t>
    </r>
    <r>
      <rPr>
        <i/>
        <sz val="8"/>
        <color rgb="FF000000"/>
        <rFont val="GHEA Grapalat"/>
        <family val="3"/>
      </rPr>
      <t>(million of US dollar)</t>
    </r>
  </si>
  <si>
    <r>
      <t xml:space="preserve">Current account </t>
    </r>
    <r>
      <rPr>
        <i/>
        <sz val="8"/>
        <color rgb="FF000000"/>
        <rFont val="GHEA Grapalat"/>
        <family val="3"/>
      </rPr>
      <t xml:space="preserve">(million of US dollar) </t>
    </r>
  </si>
  <si>
    <r>
      <t xml:space="preserve">Balance of trade </t>
    </r>
    <r>
      <rPr>
        <i/>
        <sz val="8"/>
        <color rgb="FF000000"/>
        <rFont val="GHEA Grapalat"/>
        <family val="3"/>
      </rPr>
      <t xml:space="preserve">(share in GDP, %) </t>
    </r>
  </si>
  <si>
    <r>
      <t xml:space="preserve">Balance of services </t>
    </r>
    <r>
      <rPr>
        <i/>
        <sz val="8"/>
        <color rgb="FF000000"/>
        <rFont val="GHEA Grapalat"/>
        <family val="3"/>
      </rPr>
      <t>(share in GDP, %)</t>
    </r>
  </si>
  <si>
    <r>
      <t xml:space="preserve">Money transfers </t>
    </r>
    <r>
      <rPr>
        <i/>
        <sz val="8"/>
        <color rgb="FF000000"/>
        <rFont val="GHEA Grapalat"/>
        <family val="3"/>
      </rPr>
      <t xml:space="preserve">(share in GDP, %) </t>
    </r>
  </si>
  <si>
    <r>
      <t xml:space="preserve">Current account </t>
    </r>
    <r>
      <rPr>
        <i/>
        <sz val="8"/>
        <color rgb="FF000000"/>
        <rFont val="GHEA Grapalat"/>
        <family val="3"/>
      </rPr>
      <t>(share in GDP, %)</t>
    </r>
  </si>
  <si>
    <t>Public sector***</t>
  </si>
  <si>
    <r>
      <t xml:space="preserve">Revenues and grants </t>
    </r>
    <r>
      <rPr>
        <i/>
        <sz val="8"/>
        <color rgb="FF000000"/>
        <rFont val="GHEA Grapalat"/>
        <family val="3"/>
      </rPr>
      <t>(billion of Armenian dram)</t>
    </r>
  </si>
  <si>
    <r>
      <t xml:space="preserve">Tax revenues </t>
    </r>
    <r>
      <rPr>
        <i/>
        <sz val="8"/>
        <color rgb="FF000000"/>
        <rFont val="GHEA Grapalat"/>
        <family val="3"/>
      </rPr>
      <t>(billion of Armenian dram)</t>
    </r>
  </si>
  <si>
    <r>
      <t xml:space="preserve">Expenditures </t>
    </r>
    <r>
      <rPr>
        <i/>
        <sz val="8"/>
        <color rgb="FF000000"/>
        <rFont val="GHEA Grapalat"/>
        <family val="3"/>
      </rPr>
      <t>(billion of Armenian dram)</t>
    </r>
  </si>
  <si>
    <r>
      <t xml:space="preserve">Deficit </t>
    </r>
    <r>
      <rPr>
        <i/>
        <sz val="8"/>
        <color rgb="FF000000"/>
        <rFont val="GHEA Grapalat"/>
        <family val="3"/>
      </rPr>
      <t xml:space="preserve">(billion of Armenian dram) </t>
    </r>
  </si>
  <si>
    <r>
      <t xml:space="preserve">Revenues and grants </t>
    </r>
    <r>
      <rPr>
        <i/>
        <sz val="8"/>
        <color rgb="FF000000"/>
        <rFont val="GHEA Grapalat"/>
        <family val="3"/>
      </rPr>
      <t>(share in GDP, %)</t>
    </r>
  </si>
  <si>
    <r>
      <t xml:space="preserve">Tax revenues </t>
    </r>
    <r>
      <rPr>
        <i/>
        <sz val="8"/>
        <color rgb="FF000000"/>
        <rFont val="GHEA Grapalat"/>
        <family val="3"/>
      </rPr>
      <t>(share in GDP, %)</t>
    </r>
  </si>
  <si>
    <r>
      <t xml:space="preserve">Expenditures </t>
    </r>
    <r>
      <rPr>
        <i/>
        <sz val="8"/>
        <color rgb="FF000000"/>
        <rFont val="GHEA Grapalat"/>
        <family val="3"/>
      </rPr>
      <t xml:space="preserve">(share in GDP, %) </t>
    </r>
  </si>
  <si>
    <r>
      <t xml:space="preserve">Deficit </t>
    </r>
    <r>
      <rPr>
        <i/>
        <sz val="8"/>
        <color rgb="FF000000"/>
        <rFont val="GHEA Grapalat"/>
        <family val="3"/>
      </rPr>
      <t>(share in GDP, %)</t>
    </r>
  </si>
  <si>
    <t>Monetary sector</t>
  </si>
  <si>
    <r>
      <t xml:space="preserve">Broad money </t>
    </r>
    <r>
      <rPr>
        <i/>
        <sz val="8"/>
        <color rgb="FF000000"/>
        <rFont val="GHEA Grapalat"/>
        <family val="3"/>
      </rPr>
      <t xml:space="preserve">(y/y, end period, %) </t>
    </r>
  </si>
  <si>
    <r>
      <t xml:space="preserve">Dram broad money </t>
    </r>
    <r>
      <rPr>
        <i/>
        <sz val="8"/>
        <color rgb="FF000000"/>
        <rFont val="GHEA Grapalat"/>
        <family val="3"/>
      </rPr>
      <t>(y/y, end period, %)</t>
    </r>
  </si>
  <si>
    <r>
      <t xml:space="preserve">Loans to economy </t>
    </r>
    <r>
      <rPr>
        <i/>
        <sz val="8"/>
        <color rgb="FF000000"/>
        <rFont val="GHEA Grapalat"/>
        <family val="3"/>
      </rPr>
      <t xml:space="preserve">(y/y, end period, %) </t>
    </r>
  </si>
  <si>
    <r>
      <t>USD/AMD</t>
    </r>
    <r>
      <rPr>
        <i/>
        <sz val="8"/>
        <color rgb="FF000000"/>
        <rFont val="GHEA Grapalat"/>
        <family val="3"/>
      </rPr>
      <t xml:space="preserve"> (Armenian dram for one US dollar)</t>
    </r>
  </si>
  <si>
    <t>* From now on the Central Bank of Armenia will only present the indicator of gross fixed asset accumulation instead of gross accumulation, since the change in tangible working capital inventories is calculated by Armenia’s Statistics Committee as a balancing item and it does not show the true level of gross accumulation. Please, see https://www.armstat.am/file/article/sv_04_19a_112.pdf</t>
  </si>
  <si>
    <t xml:space="preserve">** Actual indicators of public investment are the capital expenditures of the consolidated budget, and the estimates are based on a revised macro-framework, 2024-2026, available at the time. </t>
  </si>
  <si>
    <t xml:space="preserve">*** The 2023 budget indicators are the Central Bank of Armenia estimate. The 2024-2026 indicators are presented from the state Mid-Term Expenditures Framework.                </t>
  </si>
  <si>
    <t>CHARTS</t>
  </si>
  <si>
    <t>Inflation (12-month) scenario probability distribution for a 3-year policy horizon</t>
  </si>
  <si>
    <t xml:space="preserve">Real GDP growth (cumulative) scenario probability distribution for a 3-year policy horizon </t>
  </si>
  <si>
    <t>The USA economic growth scenario (%)</t>
  </si>
  <si>
    <t>Inflation in product groups with “flexible” and “sticky” prices in the USA</t>
  </si>
  <si>
    <t>The EU economic growth scenario (%)</t>
  </si>
  <si>
    <t>The Russia economic growth scenario (%)</t>
  </si>
  <si>
    <t xml:space="preserve">Inflation in partner countries (%) </t>
  </si>
  <si>
    <t>International copper price scenario</t>
  </si>
  <si>
    <t>International oil price scenario</t>
  </si>
  <si>
    <t>International food price scenario</t>
  </si>
  <si>
    <t>Short-term inflation expectation estimates (%)</t>
  </si>
  <si>
    <t xml:space="preserve">Real GDP growth (cumulative)1 scenario probability distribution for a 3-year policy horizon </t>
  </si>
  <si>
    <t>Construction permits</t>
  </si>
  <si>
    <t>Demand components contributing to the growth (percentage point)</t>
  </si>
  <si>
    <t>Current account/GDP ratio medium-term scenario (%)</t>
  </si>
  <si>
    <t>Change in real export and import of goods and services in the medium term (%)</t>
  </si>
  <si>
    <t>Fiscal impulse scenario (percentage point)</t>
  </si>
  <si>
    <t>Unemployment rate (%)</t>
  </si>
  <si>
    <t>Private nominal wage growth y/y (%)</t>
  </si>
  <si>
    <t>Unit labor costs growth y/y (%)</t>
  </si>
  <si>
    <t>Surveys on households' inflation expectations</t>
  </si>
  <si>
    <t>Possible scenarios of economic development in the current situation</t>
  </si>
  <si>
    <t>In the period under review, the inflationary effects transmitted from the external sector have eased substantially, with both headline and core inflation declined sharply</t>
  </si>
  <si>
    <t>In the third quarter of 2023 the dollar prices of import of goods and services continued decreasing, y/y, %</t>
  </si>
  <si>
    <t>The structure of private spending, y/y growth</t>
  </si>
  <si>
    <t>In the third quarter of 2023 the contribution of net export was slightly positive, y/y, %</t>
  </si>
  <si>
    <t>The GDP structure by sector, y/y growth, %</t>
  </si>
  <si>
    <t xml:space="preserve">During the quarter the short-term interest rates continued shaping around the Central Bank’s policy rate </t>
  </si>
  <si>
    <t>Liquidity injected and absorbed through Central Bank transactions (average monthly inventory, million Armenian dram)</t>
  </si>
  <si>
    <t>In the third quarter of 2023 the government security yield spreads narrowed in short- and long-term segments</t>
  </si>
  <si>
    <t>Change in the loans provided by banks (12-month change)</t>
  </si>
  <si>
    <t>Change in the loans provided by banks as per sector (12-month change)</t>
  </si>
  <si>
    <t>Change in the deposits attracted by banks (12-month change)</t>
  </si>
  <si>
    <t>Change in the deposits attracted by banks (12-month change) (non-residents)</t>
  </si>
  <si>
    <t xml:space="preserve">
The behavior of currency exchange rates versus the Armenian dram
</t>
  </si>
  <si>
    <t>TABLES</t>
  </si>
  <si>
    <t>Inflation probability distribution interval</t>
  </si>
  <si>
    <t>Real GDP growth (cumulative) scenario probability distribution</t>
  </si>
  <si>
    <t>Scenario judgements</t>
  </si>
  <si>
    <t>Consumer price inflation by product group as key contributors</t>
  </si>
  <si>
    <t>Average interest rates in the financial market of Armenia</t>
  </si>
  <si>
    <t>Current quarter's scenario</t>
  </si>
  <si>
    <t>Actual inflation</t>
  </si>
  <si>
    <t>Previous quarter's scenario</t>
  </si>
  <si>
    <t>Lower part</t>
  </si>
  <si>
    <t>Target</t>
  </si>
  <si>
    <t>Upper part</t>
  </si>
  <si>
    <t>central value</t>
  </si>
  <si>
    <t>previous scenario</t>
  </si>
  <si>
    <t>Variance, right-hand scale</t>
  </si>
  <si>
    <t>"Sticky" prices (CPI), y/y</t>
  </si>
  <si>
    <t>"Flexible" prices (CPI), y/y</t>
  </si>
  <si>
    <t>"Sticky" prices (CPI), m/m annualized</t>
  </si>
  <si>
    <t>USA</t>
  </si>
  <si>
    <t>Eurozone</t>
  </si>
  <si>
    <t>Russia</t>
  </si>
  <si>
    <t>Q3, 2023 scenario</t>
  </si>
  <si>
    <t>Q4, 2023 scenario</t>
  </si>
  <si>
    <t>Economic growth</t>
  </si>
  <si>
    <t>Private spending</t>
  </si>
  <si>
    <t>Public expenditures</t>
  </si>
  <si>
    <t>Net export</t>
  </si>
  <si>
    <t>Current account, scenario</t>
  </si>
  <si>
    <t>Current account, previous quarter's scenario</t>
  </si>
  <si>
    <t xml:space="preserve">Balance of trade, scenario </t>
  </si>
  <si>
    <t xml:space="preserve">Balance of trade, previous quarter's scenario </t>
  </si>
  <si>
    <t>Money transfers, scenario</t>
  </si>
  <si>
    <t>Money transfers, previous quarter's scenario</t>
  </si>
  <si>
    <t>Real export, %</t>
  </si>
  <si>
    <t>Real import, %</t>
  </si>
  <si>
    <t>Real export, previous scenario, %</t>
  </si>
  <si>
    <t>Real import, previous scenario, %</t>
  </si>
  <si>
    <t>Revenues impulse contribution</t>
  </si>
  <si>
    <t>Expenditures impulse contribution</t>
  </si>
  <si>
    <t>Fiscal impulse (previous quarter's scenario)</t>
  </si>
  <si>
    <t>Fiscal impulse</t>
  </si>
  <si>
    <t>2023 scenario</t>
  </si>
  <si>
    <t>Current scenario</t>
  </si>
  <si>
    <t>Private wages</t>
  </si>
  <si>
    <t>Will decrease</t>
  </si>
  <si>
    <t>Will stay same</t>
  </si>
  <si>
    <t>Will increase slowly</t>
  </si>
  <si>
    <t>Will increase quickly</t>
  </si>
  <si>
    <t>Will increase very quickly</t>
  </si>
  <si>
    <t>Find it difficult to answer</t>
  </si>
  <si>
    <t>Current program</t>
  </si>
  <si>
    <t>Scenario 1</t>
  </si>
  <si>
    <t>Scenario 2</t>
  </si>
  <si>
    <t>Policy interest rate decision variance</t>
  </si>
  <si>
    <t xml:space="preserve">Inflation scenario variance, end-2024 </t>
  </si>
  <si>
    <t>In the period under review, the 12-month inflation has followed a steeply declining path, with the short-term estimate of each consequent quarter revised notably downside</t>
  </si>
  <si>
    <t>Q4, 2022 scenario</t>
  </si>
  <si>
    <t>Q1, 2023 scenario</t>
  </si>
  <si>
    <t>Q2, 2023 scenario</t>
  </si>
  <si>
    <t>12-month core inflation</t>
  </si>
  <si>
    <t>Inflation</t>
  </si>
  <si>
    <t>Inflation of non-regulated services</t>
  </si>
  <si>
    <t>Core inflation</t>
  </si>
  <si>
    <t>Import total</t>
  </si>
  <si>
    <t>Import of services</t>
  </si>
  <si>
    <t>Import of goods</t>
  </si>
  <si>
    <t>Consumer goods</t>
  </si>
  <si>
    <t>Commodities</t>
  </si>
  <si>
    <t>Private consumption</t>
  </si>
  <si>
    <t>Gross accumulation of fixed private assets</t>
  </si>
  <si>
    <t>Previous private spending scenario</t>
  </si>
  <si>
    <t>Current private spending scenario</t>
  </si>
  <si>
    <t>Net export's contribution, right-hand scale</t>
  </si>
  <si>
    <t>Real export, y/y growth, %</t>
  </si>
  <si>
    <t>Real import, y/y growth, %</t>
  </si>
  <si>
    <t>In the third quarter of 2023 the fiscal policy's impact was contractionary relative to the previous quarter</t>
  </si>
  <si>
    <t>Revenues impulse</t>
  </si>
  <si>
    <t>Expenditures impulse</t>
  </si>
  <si>
    <r>
      <t>The State budget posted a deficit in the third quarter of 2023 (billion of Armenian dram)</t>
    </r>
    <r>
      <rPr>
        <b/>
        <sz val="7"/>
        <color theme="1"/>
        <rFont val="GHEA Grapalat"/>
        <family val="3"/>
      </rPr>
      <t> </t>
    </r>
  </si>
  <si>
    <t>Consolidated budget revenues and grants</t>
  </si>
  <si>
    <t>Consolidated budget expenditures</t>
  </si>
  <si>
    <t>Budget deficit (- means deficit, + means surplus)</t>
  </si>
  <si>
    <t>Industry</t>
  </si>
  <si>
    <t>Agriculture</t>
  </si>
  <si>
    <t>Construction</t>
  </si>
  <si>
    <t>Services</t>
  </si>
  <si>
    <t xml:space="preserve">GDP: previous estimate </t>
  </si>
  <si>
    <t>GDP: current estimate</t>
  </si>
  <si>
    <t>Current estimate</t>
  </si>
  <si>
    <t>Previous estimate</t>
  </si>
  <si>
    <t>Private sector wage</t>
  </si>
  <si>
    <t>Real output per employed</t>
  </si>
  <si>
    <t>Unit labor costs</t>
  </si>
  <si>
    <t>CBA repo average</t>
  </si>
  <si>
    <t>Interbank repo rate</t>
  </si>
  <si>
    <t>CBA refinancing rate</t>
  </si>
  <si>
    <t>CBA deposit facility</t>
  </si>
  <si>
    <t>Lombard repo facility</t>
  </si>
  <si>
    <t>Deposit</t>
  </si>
  <si>
    <t>Deposit auctions</t>
  </si>
  <si>
    <t>Reverse repo</t>
  </si>
  <si>
    <t>Foreign curreny swap (attraction)</t>
  </si>
  <si>
    <t>Repo (up to 7 days)</t>
  </si>
  <si>
    <t>Lombard repo</t>
  </si>
  <si>
    <t>Structural repo (91-day)</t>
  </si>
  <si>
    <t>Foreign currency swap (allocation)</t>
  </si>
  <si>
    <t>Liquidity, net</t>
  </si>
  <si>
    <t>J 19</t>
  </si>
  <si>
    <t>F</t>
  </si>
  <si>
    <t>M</t>
  </si>
  <si>
    <t>A</t>
  </si>
  <si>
    <t xml:space="preserve">J </t>
  </si>
  <si>
    <t>J</t>
  </si>
  <si>
    <t>S</t>
  </si>
  <si>
    <t>O</t>
  </si>
  <si>
    <t>N</t>
  </si>
  <si>
    <t>D</t>
  </si>
  <si>
    <t>J 20</t>
  </si>
  <si>
    <t>J 21</t>
  </si>
  <si>
    <t>J 22</t>
  </si>
  <si>
    <t>J 23</t>
  </si>
  <si>
    <t>Armenian dram</t>
  </si>
  <si>
    <t>Foreign currency</t>
  </si>
  <si>
    <t>Total</t>
  </si>
  <si>
    <t>Total volume (right-hand scale)</t>
  </si>
  <si>
    <t>Companies</t>
  </si>
  <si>
    <t>Households</t>
  </si>
  <si>
    <t xml:space="preserve">Q4, 2023 </t>
  </si>
  <si>
    <t xml:space="preserve">Q1, 2024 </t>
  </si>
  <si>
    <t xml:space="preserve">Q2, 2024 </t>
  </si>
  <si>
    <t xml:space="preserve">Q3, 2024 </t>
  </si>
  <si>
    <t xml:space="preserve">Q4, 2024 </t>
  </si>
  <si>
    <t>Q1, 2025</t>
  </si>
  <si>
    <t xml:space="preserve">Q2, 2025 </t>
  </si>
  <si>
    <t>Q3, 2025</t>
  </si>
  <si>
    <t>Q4, 2025</t>
  </si>
  <si>
    <t xml:space="preserve">Q1, 2026 </t>
  </si>
  <si>
    <t xml:space="preserve">Q2, 2026 </t>
  </si>
  <si>
    <t xml:space="preserve">Q3, 2026  </t>
  </si>
  <si>
    <t>Table 1</t>
  </si>
  <si>
    <t>Table 2</t>
  </si>
  <si>
    <t>Period</t>
  </si>
  <si>
    <t>30% probability distribution</t>
  </si>
  <si>
    <t>90% probability distribution</t>
  </si>
  <si>
    <t>January - December 2023 / January - December 2022</t>
  </si>
  <si>
    <t>January - December 2024 / January - December 2023</t>
  </si>
  <si>
    <t>January - December 2025 /                           January - December 2024</t>
  </si>
  <si>
    <t>January - September 2026 /                           January - September 2025</t>
  </si>
  <si>
    <t>Table 4 Consumer price inflation by product group as key contributors</t>
  </si>
  <si>
    <r>
      <t xml:space="preserve">     </t>
    </r>
    <r>
      <rPr>
        <b/>
        <sz val="10"/>
        <color theme="1"/>
        <rFont val="GHEA Grapalat"/>
        <family val="3"/>
      </rPr>
      <t>Product group</t>
    </r>
  </si>
  <si>
    <t>Weight</t>
  </si>
  <si>
    <t>Contribution to inflation y/y</t>
  </si>
  <si>
    <t>12-month inflation: September 2023</t>
  </si>
  <si>
    <t>Bread and cereals</t>
  </si>
  <si>
    <t>Meat</t>
  </si>
  <si>
    <t>Oils and fats</t>
  </si>
  <si>
    <t>Sugar</t>
  </si>
  <si>
    <t>Dairy products</t>
  </si>
  <si>
    <t>Alcoholic beverage</t>
  </si>
  <si>
    <t>Tobacco articles</t>
  </si>
  <si>
    <t>Clothing</t>
  </si>
  <si>
    <t>Footwear</t>
  </si>
  <si>
    <t>Household appliances</t>
  </si>
  <si>
    <t>Fuel</t>
  </si>
  <si>
    <t xml:space="preserve">Air passenger transportation services </t>
  </si>
  <si>
    <t xml:space="preserve">Outpatient care services </t>
  </si>
  <si>
    <t xml:space="preserve">Actual rent paid by the tenant for additional accommodation </t>
  </si>
  <si>
    <t xml:space="preserve">Restaurants and hotels </t>
  </si>
  <si>
    <t xml:space="preserve">Fees for services of banks, post offices </t>
  </si>
  <si>
    <t>Imported food products</t>
  </si>
  <si>
    <t>Seasonal food products</t>
  </si>
  <si>
    <t>Eggs</t>
  </si>
  <si>
    <t>Fruits</t>
  </si>
  <si>
    <t>Vegetables</t>
  </si>
  <si>
    <t>Regulated services</t>
  </si>
  <si>
    <t>Table 5</t>
  </si>
  <si>
    <t>Indicators</t>
  </si>
  <si>
    <t>Central Bank refinancing rate</t>
  </si>
  <si>
    <t>Central Bank repo rate</t>
  </si>
  <si>
    <t>Interbank repo rate (up to 7-day)</t>
  </si>
  <si>
    <t>Yield of government securities on a yield curve (average indicator)</t>
  </si>
  <si>
    <t>Short-term treasury bills (1-year)</t>
  </si>
  <si>
    <t>Medium-term notes (5-year)</t>
  </si>
  <si>
    <t>Long-term bonds (30-year)</t>
  </si>
  <si>
    <t>Table 3</t>
  </si>
  <si>
    <t>Basic judgments and assumptions</t>
  </si>
  <si>
    <t>Possible developments, if the mentioned assumption proves correct</t>
  </si>
  <si>
    <t xml:space="preserve">The fiscal policy in 2023 is expected to have contractionary effect in terms of both expenditures and revenues. </t>
  </si>
  <si>
    <t>Armenia’s export opportunities continue to expand given the potential growth, primarily in IT industry.</t>
  </si>
  <si>
    <t>A certain increase in labor supply is expected in the Armenian labor market.</t>
  </si>
  <si>
    <t xml:space="preserve">In the mid-term perspective, the mining sector is expected to make a certain positive contribution to the growth of the GDP potential. </t>
  </si>
  <si>
    <t>High growth in Information and Communication sector will be maintained in the short term, which will have an average 1.8-2.0 percentage points of positive impact on the GDP potential in 2023.</t>
  </si>
  <si>
    <t xml:space="preserve">Seasonal migration to the Russian Federation slightly slows down due to unfavorable economic environment in Russia, while labor migrants integrate into the labor market of the Republic of Armenia in the light of improved working conditions in Armenia.  
Influx of labor migrants as a result of improvement in relative conditions of the Armenian labor market (average wages in the private sector in dollar terms).The people forcibly displaced from Artsakh gradually integrate into the Republic of Armenia labor market. 
</t>
  </si>
  <si>
    <t>The operation of the Amulsar mine will contribute positively to the Armenia’s potential growth between 2023-2025. Specifically, the mine’s contribution to accelerating the potential growth will reflect strong growth in the construction sector and higher investment activity (about 1.0 percentage point in GDP) in 2023, and expanded output and export potential (some extra 2.0 percentage point contribution to the GDP) in 2024 and, to a certain extent, in 2025.</t>
  </si>
  <si>
    <t xml:space="preserve">The economic growth in the USA and the Eurozone - principal trade partners to the Republic of Armenia - will continue to weaken, shaping at a lower level in the medium term. The economic recovery in Russia will proceed at a faster pace in the short term but will slow down in the medium term, mainly due to tightening up economic policies. 
The tightening of terms of lending by the US banking system will have some negative impact on the real sector in the medium term. 
Downside price adjustments in commodity and food product markets will carry on.  
International oil prices in a supply-constrained environment will remain at relatively high levels, with certain inflationary spillover effects in trade partner countries. 
Inflation in the US and the EU will continue to be influenced by falling prices of commodities (excluding those of energy), but inflation on goods with relatively “sticky” prices will be adjusting slowly.   
Central banks of the main trade partner countries to the Republic of Armenia will maintain a contractionary policy stance for a relatively long period of time. In these countries, inflation will gradually return to its target only at the end of the policy horizon. 
</t>
  </si>
  <si>
    <t>List!A1</t>
  </si>
  <si>
    <t>Chart 1</t>
  </si>
  <si>
    <t>Chart 2</t>
  </si>
  <si>
    <t>Chart 3</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</si>
  <si>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</si>
  <si>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</si>
  <si>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</si>
  <si>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</si>
  <si>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</si>
  <si>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</si>
  <si>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</si>
  <si>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</si>
  <si>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</si>
  <si>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</si>
  <si>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</si>
  <si>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</si>
  <si>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</si>
  <si>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</si>
  <si>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</si>
  <si>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</si>
  <si>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</si>
  <si>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</si>
  <si>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</si>
  <si>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</si>
  <si>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</si>
  <si>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</si>
  <si>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</si>
  <si>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</si>
  <si>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</si>
  <si>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</si>
  <si>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</si>
  <si>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</si>
  <si>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</si>
  <si>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</si>
  <si>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</si>
  <si>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</si>
  <si>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</si>
  <si>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</si>
  <si>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</si>
  <si>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</si>
  <si>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</si>
  <si>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Chart 41</t>
  </si>
  <si>
    <t>Table 4</t>
  </si>
  <si>
    <t>ARMENIA: SELECTED MACROECONOMIC INDICATORS</t>
  </si>
  <si>
    <t xml:space="preserve">The sanctions imposed on Russia will carry on over the entire policy horizon. 
Tightening of lending conditions in the US banking system will continue. However, the reported bankruptcies of some banks in the US financial sector will not be systemic in nature, including as a result of adequate policy measures. 
The fiscal policy in Russia will be deficit-driven over the entire horizon.
The OPEC+ alliance’s agreement since April of 2023 to curtail oil production, which was extended to 2.2 mln/b per day in November of 2023 will be effectively adhered to up until end-2024.      
As global demand continues slowing and supply chains go full recovery in a time when economic policies tighten up, the real commodity and food product prices will further be adjusted downside, shaping around the fundamentals-driven levels in the medium run.
</t>
  </si>
  <si>
    <r>
      <rPr>
        <b/>
        <sz val="8"/>
        <color theme="1"/>
        <rFont val="GHEA Grapalat"/>
        <family val="3"/>
      </rPr>
      <t>The fiscal policy in 2023 is estimated to have about 1.3 percentage point contractionary effect (in the event the annual tax revenues plan and as much as 97% of the adjusted expenditures plan are executed) mainly owing to faster revenue growth over the economic growth and relatively small growth in expenditures contributing to aggregate demand. In the medium term, according to the Mid-Term Expenditures Framework 2024-2026 and the Budget estimates, the fiscal policy’s effect is expected to be neutral.</t>
    </r>
    <r>
      <rPr>
        <sz val="8"/>
        <color theme="1"/>
        <rFont val="GHEA Grapalat"/>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</si>
</sst>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 numFmtId="179" formatCode="_-* #,##0.00\ _ _-;\-* #,##0.00\ _ _-;_-* &quot;-&quot;??\ _ _-;_-@_-"/>
    <numFmt numFmtId="180" formatCode="_-* #,##0.00\ [$€-1]_-;\-* #,##0.00\ [$€-1]_-;_-* &quot;-&quot;??\ [$€-1]_-"/>
    <numFmt numFmtId="181" formatCode="&quot;   &quot;@"/>
    <numFmt numFmtId="182" formatCode="&quot;      &quot;@"/>
    <numFmt numFmtId="183" formatCode="&quot;         &quot;@"/>
    <numFmt numFmtId="184" formatCode="&quot;            &quot;@"/>
    <numFmt numFmtId="185" formatCode="\M\o\n\t\h\ \D.\y\y\y\y"/>
    <numFmt numFmtId="186" formatCode="_([$€-2]* #,##0.00_);_([$€-2]* \(#,##0.00\);_([$€-2]* &quot;-&quot;??_)"/>
    <numFmt numFmtId="187" formatCode="General_)"/>
    <numFmt numFmtId="188" formatCode="[&gt;0.05]#,##0.0;[&lt;-0.05]\-#,##0.0;\-\-&quot; &quot;;"/>
    <numFmt numFmtId="189" formatCode="[Black]#,##0.0;[Black]\-#,##0.0;;"/>
    <numFmt numFmtId="190" formatCode="[$-409]d\-mmm\-yy;@"/>
  </numFmts>
  <fonts count="220">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2"/>
      <color theme="1"/>
      <name val="GHEA Grapalat"/>
      <family val="3"/>
    </font>
    <font>
      <sz val="10"/>
      <name val="Calibri"/>
      <family val="2"/>
      <scheme val="minor"/>
    </font>
    <font>
      <b/>
      <u/>
      <sz val="11"/>
      <color theme="10"/>
      <name val="GHEA Grapalat"/>
      <family val="3"/>
    </font>
    <font>
      <b/>
      <u/>
      <sz val="10"/>
      <color theme="10"/>
      <name val="GHEA Grapalat"/>
      <family val="3"/>
    </font>
    <font>
      <b/>
      <sz val="10"/>
      <color rgb="FF0070C0"/>
      <name val="GHEA Grapalat"/>
      <family val="3"/>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u/>
      <sz val="10"/>
      <name val="GHEA Grapalat"/>
      <family val="3"/>
    </font>
    <font>
      <b/>
      <sz val="8"/>
      <color theme="1"/>
      <name val="GHEA Grapalat"/>
      <family val="3"/>
    </font>
    <font>
      <sz val="8"/>
      <color theme="1"/>
      <name val="GHEA Grapalat"/>
      <family val="3"/>
    </font>
    <font>
      <sz val="10"/>
      <color rgb="FF404040"/>
      <name val="GHEA Grapalat"/>
      <family val="2"/>
    </font>
    <font>
      <b/>
      <i/>
      <sz val="8"/>
      <color theme="1"/>
      <name val="GHEA Grapalat"/>
      <family val="3"/>
    </font>
    <font>
      <sz val="9"/>
      <color theme="1"/>
      <name val="GHEA Grapalat"/>
      <family val="3"/>
    </font>
    <font>
      <sz val="12"/>
      <color theme="1"/>
      <name val="Calibri"/>
      <family val="2"/>
      <scheme val="minor"/>
    </font>
    <font>
      <sz val="11"/>
      <name val="Calibri"/>
      <family val="2"/>
      <scheme val="minor"/>
    </font>
    <font>
      <sz val="12"/>
      <name val="Times New Roman CE"/>
      <family val="1"/>
      <charset val="238"/>
    </font>
    <font>
      <sz val="11"/>
      <color indexed="8"/>
      <name val="Times Armenian"/>
      <family val="2"/>
    </font>
    <font>
      <sz val="11"/>
      <color indexed="8"/>
      <name val="Calibri"/>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0"/>
      <name val="MS Sans Serif"/>
      <family val="2"/>
    </font>
    <font>
      <sz val="11"/>
      <color indexed="8"/>
      <name val="Calibri"/>
      <family val="2"/>
      <charset val="204"/>
    </font>
    <font>
      <sz val="11"/>
      <color indexed="9"/>
      <name val="Calibri"/>
      <family val="2"/>
      <charset val="204"/>
    </font>
    <font>
      <sz val="12"/>
      <name val="Tms Rmn"/>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b/>
      <sz val="1"/>
      <color indexed="8"/>
      <name val="Courier"/>
      <family val="3"/>
    </font>
    <font>
      <sz val="7"/>
      <name val="Small Fonts"/>
      <family val="2"/>
    </font>
    <font>
      <sz val="10"/>
      <name val="Tms Rmn"/>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b/>
      <sz val="10"/>
      <color theme="0"/>
      <name val="Times New Roman"/>
      <family val="1"/>
    </font>
    <font>
      <sz val="12"/>
      <color rgb="FF000000"/>
      <name val="Calibri"/>
      <family val="2"/>
    </font>
    <font>
      <sz val="12"/>
      <name val="Times New Roman CE"/>
      <family val="1"/>
      <charset val="238"/>
    </font>
    <font>
      <sz val="11"/>
      <color rgb="FF9C5700"/>
      <name val="Calibri"/>
      <family val="2"/>
      <scheme val="minor"/>
    </font>
    <font>
      <sz val="12"/>
      <color theme="1"/>
      <name val="Times New Roman"/>
      <family val="1"/>
    </font>
    <font>
      <sz val="10"/>
      <color rgb="FF000000"/>
      <name val="Calibri"/>
      <family val="2"/>
      <scheme val="minor"/>
    </font>
    <font>
      <sz val="10"/>
      <color theme="1"/>
      <name val="Calibri"/>
      <family val="2"/>
      <scheme val="minor"/>
    </font>
    <font>
      <sz val="11"/>
      <color rgb="FF000000"/>
      <name val="GHEA Grapalat"/>
      <family val="3"/>
    </font>
    <font>
      <i/>
      <sz val="8"/>
      <color theme="1"/>
      <name val="GHEA Grapalat"/>
      <family val="3"/>
    </font>
    <font>
      <b/>
      <sz val="8"/>
      <color rgb="FF000000"/>
      <name val="GHEA Grapalat"/>
      <family val="3"/>
    </font>
    <font>
      <b/>
      <i/>
      <sz val="10"/>
      <name val="GHEA Grapalat"/>
      <family val="3"/>
    </font>
    <font>
      <sz val="14"/>
      <color rgb="FF595959"/>
      <name val="GHEA Grapalat"/>
      <family val="2"/>
    </font>
    <font>
      <sz val="11"/>
      <color indexed="8"/>
      <name val="Calibri"/>
      <family val="2"/>
      <scheme val="minor"/>
    </font>
    <font>
      <sz val="7"/>
      <color indexed="8"/>
      <name val="Arial"/>
      <family val="2"/>
      <charset val="204"/>
    </font>
    <font>
      <sz val="8"/>
      <color indexed="8"/>
      <name val="Arial"/>
      <family val="2"/>
      <charset val="204"/>
    </font>
    <font>
      <b/>
      <sz val="9"/>
      <color theme="1"/>
      <name val="GHEA Grapalat"/>
      <family val="3"/>
    </font>
    <font>
      <sz val="8"/>
      <name val="GHEA Grapalat"/>
      <family val="2"/>
    </font>
    <font>
      <b/>
      <sz val="9"/>
      <color rgb="FF000000"/>
      <name val="GHEA Grapalat"/>
      <family val="3"/>
    </font>
    <font>
      <b/>
      <sz val="10"/>
      <color theme="1"/>
      <name val="Sylfaen"/>
      <family val="1"/>
    </font>
    <font>
      <sz val="10"/>
      <name val="Arial"/>
      <family val="2"/>
    </font>
    <font>
      <b/>
      <i/>
      <sz val="9"/>
      <color indexed="8"/>
      <name val="GHEA Grapalat"/>
      <family val="3"/>
    </font>
    <font>
      <sz val="10"/>
      <color rgb="FF000000"/>
      <name val="Arial"/>
      <family val="2"/>
    </font>
    <font>
      <b/>
      <sz val="10"/>
      <color theme="1"/>
      <name val="GHEA Grapalat"/>
      <family val="3"/>
    </font>
    <font>
      <sz val="8"/>
      <color rgb="FF000000"/>
      <name val="GHEA Grapalat"/>
      <family val="3"/>
    </font>
    <font>
      <i/>
      <sz val="8"/>
      <color rgb="FF000000"/>
      <name val="GHEA Grapalat"/>
      <family val="3"/>
    </font>
    <font>
      <b/>
      <sz val="7"/>
      <color theme="1"/>
      <name val="GHEA Grapalat"/>
      <family val="3"/>
    </font>
    <font>
      <b/>
      <sz val="11"/>
      <name val="GHEA Grapalat"/>
      <family val="3"/>
    </font>
  </fonts>
  <fills count="7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17"/>
        <bgColor indexed="64"/>
      </patternFill>
    </fill>
    <fill>
      <patternFill patternType="solid">
        <fgColor rgb="FFDA9694"/>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9"/>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diagonal/>
    </border>
    <border>
      <left/>
      <right style="thin">
        <color indexed="12"/>
      </right>
      <top style="thin">
        <color indexed="1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808080"/>
      </left>
      <right style="medium">
        <color rgb="FF808080"/>
      </right>
      <top/>
      <bottom style="thin">
        <color rgb="FF808080"/>
      </bottom>
      <diagonal/>
    </border>
    <border>
      <left style="medium">
        <color rgb="FF808080"/>
      </left>
      <right style="medium">
        <color rgb="FF808080"/>
      </right>
      <top/>
      <bottom style="thin">
        <color rgb="FFC0C0C0"/>
      </bottom>
      <diagonal/>
    </border>
    <border>
      <left style="thin">
        <color rgb="FFC0C0C0"/>
      </left>
      <right/>
      <top/>
      <bottom style="thin">
        <color rgb="FFC0C0C0"/>
      </bottom>
      <diagonal/>
    </border>
    <border>
      <left style="thin">
        <color indexed="64"/>
      </left>
      <right style="thin">
        <color indexed="64"/>
      </right>
      <top style="thin">
        <color indexed="64"/>
      </top>
      <bottom style="thin">
        <color indexed="1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FF"/>
      </left>
      <right/>
      <top style="thin">
        <color rgb="FF0000FF"/>
      </top>
      <bottom/>
      <diagonal/>
    </border>
  </borders>
  <cellStyleXfs count="4255">
    <xf numFmtId="0" fontId="0" fillId="0" borderId="0"/>
    <xf numFmtId="0" fontId="37" fillId="0" borderId="0"/>
    <xf numFmtId="0" fontId="39" fillId="0" borderId="0"/>
    <xf numFmtId="0" fontId="40" fillId="0" borderId="0"/>
    <xf numFmtId="0" fontId="41" fillId="0" borderId="0"/>
    <xf numFmtId="0" fontId="38" fillId="0" borderId="0"/>
    <xf numFmtId="0" fontId="38" fillId="0" borderId="0"/>
    <xf numFmtId="0" fontId="43" fillId="0" borderId="0"/>
    <xf numFmtId="0" fontId="38" fillId="0" borderId="0"/>
    <xf numFmtId="0" fontId="38" fillId="0" borderId="0"/>
    <xf numFmtId="0" fontId="42" fillId="0" borderId="0"/>
    <xf numFmtId="0" fontId="38" fillId="0" borderId="0"/>
    <xf numFmtId="0" fontId="46" fillId="0" borderId="0"/>
    <xf numFmtId="43" fontId="46" fillId="0" borderId="0" applyFont="0" applyFill="0" applyBorder="0" applyAlignment="0" applyProtection="0"/>
    <xf numFmtId="0" fontId="38" fillId="0" borderId="0"/>
    <xf numFmtId="0" fontId="38" fillId="0" borderId="0"/>
    <xf numFmtId="166" fontId="47" fillId="0" borderId="0"/>
    <xf numFmtId="0" fontId="48" fillId="0" borderId="0"/>
    <xf numFmtId="43" fontId="38" fillId="0" borderId="0" applyFont="0" applyFill="0" applyBorder="0" applyAlignment="0" applyProtection="0"/>
    <xf numFmtId="0" fontId="50" fillId="0" borderId="0"/>
    <xf numFmtId="0" fontId="51" fillId="0" borderId="0"/>
    <xf numFmtId="43" fontId="38" fillId="0" borderId="0" applyFont="0" applyFill="0" applyBorder="0" applyAlignment="0" applyProtection="0"/>
    <xf numFmtId="0" fontId="53" fillId="0" borderId="0"/>
    <xf numFmtId="43" fontId="53" fillId="0" borderId="0" applyFont="0" applyFill="0" applyBorder="0" applyAlignment="0" applyProtection="0"/>
    <xf numFmtId="0" fontId="54" fillId="0" borderId="0" applyNumberFormat="0" applyFill="0" applyBorder="0" applyAlignment="0" applyProtection="0"/>
    <xf numFmtId="0" fontId="38" fillId="0" borderId="0"/>
    <xf numFmtId="9" fontId="46" fillId="0" borderId="0" applyFont="0" applyFill="0" applyBorder="0" applyAlignment="0" applyProtection="0"/>
    <xf numFmtId="0" fontId="36" fillId="0" borderId="0"/>
    <xf numFmtId="0" fontId="36" fillId="0" borderId="0"/>
    <xf numFmtId="0" fontId="53" fillId="0" borderId="0"/>
    <xf numFmtId="43" fontId="53" fillId="0" borderId="0" applyFont="0" applyFill="0" applyBorder="0" applyAlignment="0" applyProtection="0"/>
    <xf numFmtId="166" fontId="66" fillId="0" borderId="0"/>
    <xf numFmtId="172" fontId="66" fillId="0" borderId="0">
      <alignment vertical="center"/>
    </xf>
    <xf numFmtId="166" fontId="47" fillId="0" borderId="0"/>
    <xf numFmtId="0" fontId="37" fillId="0" borderId="0"/>
    <xf numFmtId="172" fontId="66" fillId="0" borderId="0"/>
    <xf numFmtId="174" fontId="47" fillId="0" borderId="0"/>
    <xf numFmtId="172" fontId="66" fillId="0" borderId="0"/>
    <xf numFmtId="173" fontId="66" fillId="0" borderId="0"/>
    <xf numFmtId="43" fontId="67"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0" applyNumberFormat="0" applyBorder="0" applyAlignment="0" applyProtection="0"/>
    <xf numFmtId="0" fontId="75" fillId="6" borderId="4" applyNumberFormat="0" applyAlignment="0" applyProtection="0"/>
    <xf numFmtId="0" fontId="76" fillId="7" borderId="5" applyNumberFormat="0" applyAlignment="0" applyProtection="0"/>
    <xf numFmtId="0" fontId="77" fillId="7" borderId="4" applyNumberFormat="0" applyAlignment="0" applyProtection="0"/>
    <xf numFmtId="0" fontId="78" fillId="0" borderId="6" applyNumberFormat="0" applyFill="0" applyAlignment="0" applyProtection="0"/>
    <xf numFmtId="0" fontId="79" fillId="8" borderId="7" applyNumberFormat="0" applyAlignment="0" applyProtection="0"/>
    <xf numFmtId="0" fontId="65" fillId="0" borderId="0" applyNumberFormat="0" applyFill="0" applyBorder="0" applyAlignment="0" applyProtection="0"/>
    <xf numFmtId="0" fontId="38" fillId="9" borderId="8" applyNumberFormat="0" applyFont="0" applyAlignment="0" applyProtection="0"/>
    <xf numFmtId="0" fontId="80" fillId="0" borderId="0" applyNumberFormat="0" applyFill="0" applyBorder="0" applyAlignment="0" applyProtection="0"/>
    <xf numFmtId="0" fontId="56" fillId="0" borderId="9" applyNumberFormat="0" applyFill="0" applyAlignment="0" applyProtection="0"/>
    <xf numFmtId="0" fontId="81"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81" fillId="33" borderId="0" applyNumberFormat="0" applyBorder="0" applyAlignment="0" applyProtection="0"/>
    <xf numFmtId="0" fontId="35" fillId="0" borderId="0"/>
    <xf numFmtId="9" fontId="38" fillId="0" borderId="0" applyFont="0" applyFill="0" applyBorder="0" applyAlignment="0" applyProtection="0"/>
    <xf numFmtId="0" fontId="53" fillId="0" borderId="0"/>
    <xf numFmtId="43" fontId="53" fillId="0" borderId="0" applyFont="0" applyFill="0" applyBorder="0" applyAlignment="0" applyProtection="0"/>
    <xf numFmtId="0" fontId="34" fillId="0" borderId="0"/>
    <xf numFmtId="0" fontId="34" fillId="0" borderId="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0" applyNumberFormat="0" applyBorder="0" applyAlignment="0" applyProtection="0"/>
    <xf numFmtId="0" fontId="75" fillId="6" borderId="4" applyNumberFormat="0" applyAlignment="0" applyProtection="0"/>
    <xf numFmtId="0" fontId="76" fillId="7" borderId="5" applyNumberFormat="0" applyAlignment="0" applyProtection="0"/>
    <xf numFmtId="0" fontId="77" fillId="7" borderId="4" applyNumberFormat="0" applyAlignment="0" applyProtection="0"/>
    <xf numFmtId="0" fontId="78" fillId="0" borderId="6" applyNumberFormat="0" applyFill="0" applyAlignment="0" applyProtection="0"/>
    <xf numFmtId="0" fontId="79" fillId="8" borderId="7" applyNumberFormat="0" applyAlignment="0" applyProtection="0"/>
    <xf numFmtId="0" fontId="65" fillId="0" borderId="0" applyNumberFormat="0" applyFill="0" applyBorder="0" applyAlignment="0" applyProtection="0"/>
    <xf numFmtId="0" fontId="80" fillId="0" borderId="0" applyNumberFormat="0" applyFill="0" applyBorder="0" applyAlignment="0" applyProtection="0"/>
    <xf numFmtId="0" fontId="56" fillId="0" borderId="9" applyNumberFormat="0" applyFill="0" applyAlignment="0" applyProtection="0"/>
    <xf numFmtId="0" fontId="81"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81" fillId="33"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2" fillId="0" borderId="0"/>
    <xf numFmtId="9" fontId="37" fillId="0" borderId="0" applyFont="0" applyFill="0" applyBorder="0" applyAlignment="0" applyProtection="0"/>
    <xf numFmtId="0" fontId="91" fillId="0" borderId="0"/>
    <xf numFmtId="0" fontId="46" fillId="0" borderId="0"/>
    <xf numFmtId="0" fontId="92" fillId="0" borderId="0"/>
    <xf numFmtId="9" fontId="43" fillId="0" borderId="0" applyFont="0" applyFill="0" applyBorder="0" applyAlignment="0" applyProtection="0"/>
    <xf numFmtId="0" fontId="93" fillId="0" borderId="0"/>
    <xf numFmtId="0" fontId="43" fillId="0" borderId="0"/>
    <xf numFmtId="0" fontId="32" fillId="9" borderId="8" applyNumberFormat="0" applyFont="0" applyAlignment="0" applyProtection="0"/>
    <xf numFmtId="0" fontId="106" fillId="0" borderId="1" applyNumberFormat="0" applyFill="0" applyAlignment="0" applyProtection="0"/>
    <xf numFmtId="0" fontId="107" fillId="0" borderId="2" applyNumberFormat="0" applyFill="0" applyAlignment="0" applyProtection="0"/>
    <xf numFmtId="0" fontId="108" fillId="0" borderId="3" applyNumberFormat="0" applyFill="0" applyAlignment="0" applyProtection="0"/>
    <xf numFmtId="0" fontId="108" fillId="0" borderId="0" applyNumberFormat="0" applyFill="0" applyBorder="0" applyAlignment="0" applyProtection="0"/>
    <xf numFmtId="0" fontId="109" fillId="3" borderId="0" applyNumberFormat="0" applyBorder="0" applyAlignment="0" applyProtection="0"/>
    <xf numFmtId="0" fontId="110" fillId="4" borderId="0" applyNumberFormat="0" applyBorder="0" applyAlignment="0" applyProtection="0"/>
    <xf numFmtId="0" fontId="111" fillId="5" borderId="0" applyNumberFormat="0" applyBorder="0" applyAlignment="0" applyProtection="0"/>
    <xf numFmtId="0" fontId="112" fillId="6" borderId="4" applyNumberFormat="0" applyAlignment="0" applyProtection="0"/>
    <xf numFmtId="0" fontId="113" fillId="7" borderId="5" applyNumberFormat="0" applyAlignment="0" applyProtection="0"/>
    <xf numFmtId="0" fontId="114" fillId="7" borderId="4" applyNumberFormat="0" applyAlignment="0" applyProtection="0"/>
    <xf numFmtId="0" fontId="115" fillId="0" borderId="6" applyNumberFormat="0" applyFill="0" applyAlignment="0" applyProtection="0"/>
    <xf numFmtId="0" fontId="116" fillId="8" borderId="7"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120" fillId="29" borderId="0" applyNumberFormat="0" applyBorder="0" applyAlignment="0" applyProtection="0"/>
    <xf numFmtId="0" fontId="120"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20" fillId="33" borderId="0" applyNumberFormat="0" applyBorder="0" applyAlignment="0" applyProtection="0"/>
    <xf numFmtId="0" fontId="53" fillId="9" borderId="8" applyNumberFormat="0" applyFont="0" applyAlignment="0" applyProtection="0"/>
    <xf numFmtId="0" fontId="53" fillId="0" borderId="0"/>
    <xf numFmtId="0" fontId="53" fillId="9" borderId="8" applyNumberFormat="0" applyFont="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0" borderId="0"/>
    <xf numFmtId="0" fontId="53" fillId="9" borderId="8" applyNumberFormat="0" applyFont="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0" borderId="0"/>
    <xf numFmtId="0" fontId="53" fillId="9" borderId="8" applyNumberFormat="0" applyFont="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4" applyNumberFormat="0" applyAlignment="0" applyProtection="0"/>
    <xf numFmtId="0" fontId="98" fillId="7" borderId="5" applyNumberFormat="0" applyAlignment="0" applyProtection="0"/>
    <xf numFmtId="0" fontId="99" fillId="7" borderId="4" applyNumberFormat="0" applyAlignment="0" applyProtection="0"/>
    <xf numFmtId="0" fontId="100" fillId="0" borderId="6" applyNumberFormat="0" applyFill="0" applyAlignment="0" applyProtection="0"/>
    <xf numFmtId="0" fontId="101" fillId="8" borderId="7"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05" fillId="33" borderId="0" applyNumberFormat="0" applyBorder="0" applyAlignment="0" applyProtection="0"/>
    <xf numFmtId="0" fontId="106" fillId="0" borderId="1" applyNumberFormat="0" applyFill="0" applyAlignment="0" applyProtection="0"/>
    <xf numFmtId="0" fontId="107" fillId="0" borderId="2" applyNumberFormat="0" applyFill="0" applyAlignment="0" applyProtection="0"/>
    <xf numFmtId="0" fontId="108" fillId="0" borderId="3" applyNumberFormat="0" applyFill="0" applyAlignment="0" applyProtection="0"/>
    <xf numFmtId="0" fontId="108" fillId="0" borderId="0" applyNumberFormat="0" applyFill="0" applyBorder="0" applyAlignment="0" applyProtection="0"/>
    <xf numFmtId="0" fontId="109" fillId="3" borderId="0" applyNumberFormat="0" applyBorder="0" applyAlignment="0" applyProtection="0"/>
    <xf numFmtId="0" fontId="110" fillId="4" borderId="0" applyNumberFormat="0" applyBorder="0" applyAlignment="0" applyProtection="0"/>
    <xf numFmtId="0" fontId="111" fillId="5" borderId="0" applyNumberFormat="0" applyBorder="0" applyAlignment="0" applyProtection="0"/>
    <xf numFmtId="0" fontId="112" fillId="6" borderId="4" applyNumberFormat="0" applyAlignment="0" applyProtection="0"/>
    <xf numFmtId="0" fontId="113" fillId="7" borderId="5" applyNumberFormat="0" applyAlignment="0" applyProtection="0"/>
    <xf numFmtId="0" fontId="114" fillId="7" borderId="4" applyNumberFormat="0" applyAlignment="0" applyProtection="0"/>
    <xf numFmtId="0" fontId="115" fillId="0" borderId="6" applyNumberFormat="0" applyFill="0" applyAlignment="0" applyProtection="0"/>
    <xf numFmtId="0" fontId="116" fillId="8" borderId="7"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120" fillId="29" borderId="0" applyNumberFormat="0" applyBorder="0" applyAlignment="0" applyProtection="0"/>
    <xf numFmtId="0" fontId="120"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20" fillId="33" borderId="0" applyNumberFormat="0" applyBorder="0" applyAlignment="0" applyProtection="0"/>
    <xf numFmtId="0" fontId="53" fillId="9" borderId="8" applyNumberFormat="0" applyFont="0" applyAlignment="0" applyProtection="0"/>
    <xf numFmtId="0" fontId="53" fillId="0" borderId="0"/>
    <xf numFmtId="0" fontId="53" fillId="9" borderId="8" applyNumberFormat="0" applyFont="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0" borderId="0"/>
    <xf numFmtId="0" fontId="53" fillId="9" borderId="8" applyNumberFormat="0" applyFont="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21" fillId="0" borderId="0"/>
    <xf numFmtId="0" fontId="38" fillId="0" borderId="0"/>
    <xf numFmtId="0" fontId="91" fillId="0" borderId="0"/>
    <xf numFmtId="0" fontId="53" fillId="0" borderId="0"/>
    <xf numFmtId="0" fontId="91" fillId="0" borderId="0"/>
    <xf numFmtId="43" fontId="91" fillId="0" borderId="0" applyFont="0" applyFill="0" applyBorder="0" applyAlignment="0" applyProtection="0"/>
    <xf numFmtId="43" fontId="91" fillId="0" borderId="0" applyFont="0" applyFill="0" applyBorder="0" applyAlignment="0" applyProtection="0"/>
    <xf numFmtId="43" fontId="47" fillId="0" borderId="0"/>
    <xf numFmtId="176" fontId="47" fillId="0" borderId="0"/>
    <xf numFmtId="176" fontId="47" fillId="0" borderId="0"/>
    <xf numFmtId="43" fontId="53" fillId="0" borderId="0" applyFont="0" applyFill="0" applyBorder="0" applyAlignment="0" applyProtection="0"/>
    <xf numFmtId="166" fontId="66" fillId="0" borderId="0"/>
    <xf numFmtId="43" fontId="38" fillId="0" borderId="0" applyFont="0" applyFill="0" applyBorder="0" applyAlignment="0" applyProtection="0"/>
    <xf numFmtId="166" fontId="66" fillId="0" borderId="0"/>
    <xf numFmtId="0" fontId="37" fillId="0" borderId="0"/>
    <xf numFmtId="0" fontId="83" fillId="0" borderId="0"/>
    <xf numFmtId="0" fontId="37" fillId="0" borderId="0"/>
    <xf numFmtId="0" fontId="37" fillId="0" borderId="0"/>
    <xf numFmtId="0" fontId="91" fillId="0" borderId="0"/>
    <xf numFmtId="43" fontId="37" fillId="0" borderId="0" applyFont="0" applyFill="0" applyBorder="0" applyAlignment="0" applyProtection="0"/>
    <xf numFmtId="43" fontId="37" fillId="0" borderId="0" applyFont="0" applyFill="0" applyBorder="0" applyAlignment="0" applyProtection="0"/>
    <xf numFmtId="0" fontId="91" fillId="0" borderId="0"/>
    <xf numFmtId="0" fontId="38" fillId="0" borderId="0"/>
    <xf numFmtId="0" fontId="37" fillId="0" borderId="0"/>
    <xf numFmtId="172" fontId="47" fillId="0" borderId="0"/>
    <xf numFmtId="166" fontId="66" fillId="0" borderId="0"/>
    <xf numFmtId="166" fontId="66" fillId="0" borderId="0"/>
    <xf numFmtId="166" fontId="66" fillId="0" borderId="0"/>
    <xf numFmtId="172" fontId="66" fillId="0" borderId="0"/>
    <xf numFmtId="172" fontId="47" fillId="0" borderId="0">
      <alignment vertical="center"/>
    </xf>
    <xf numFmtId="0" fontId="90" fillId="0" borderId="0"/>
    <xf numFmtId="166" fontId="47" fillId="0" borderId="0"/>
    <xf numFmtId="0" fontId="37" fillId="0" borderId="0"/>
    <xf numFmtId="172" fontId="66" fillId="0" borderId="0"/>
    <xf numFmtId="166" fontId="47" fillId="0" borderId="0"/>
    <xf numFmtId="172" fontId="47" fillId="0" borderId="0"/>
    <xf numFmtId="0" fontId="83" fillId="0" borderId="0"/>
    <xf numFmtId="166" fontId="66" fillId="0" borderId="0"/>
    <xf numFmtId="172" fontId="66" fillId="0" borderId="0"/>
    <xf numFmtId="0" fontId="67" fillId="0" borderId="0"/>
    <xf numFmtId="172" fontId="66" fillId="0" borderId="0"/>
    <xf numFmtId="166" fontId="66" fillId="0" borderId="0"/>
    <xf numFmtId="0" fontId="53" fillId="0" borderId="0"/>
    <xf numFmtId="166" fontId="66" fillId="0" borderId="0"/>
    <xf numFmtId="0" fontId="91" fillId="0" borderId="0"/>
    <xf numFmtId="166" fontId="66" fillId="0" borderId="0"/>
    <xf numFmtId="166" fontId="66" fillId="0" borderId="0"/>
    <xf numFmtId="173" fontId="66" fillId="0" borderId="0"/>
    <xf numFmtId="177" fontId="47" fillId="0" borderId="0"/>
    <xf numFmtId="176" fontId="66" fillId="0" borderId="0"/>
    <xf numFmtId="176" fontId="47" fillId="0" borderId="0"/>
    <xf numFmtId="173" fontId="66" fillId="0" borderId="0"/>
    <xf numFmtId="177" fontId="47" fillId="0" borderId="0"/>
    <xf numFmtId="176" fontId="66" fillId="0" borderId="0"/>
    <xf numFmtId="176" fontId="47" fillId="0" borderId="0"/>
    <xf numFmtId="178" fontId="47" fillId="0" borderId="0"/>
    <xf numFmtId="174" fontId="47" fillId="0" borderId="0"/>
    <xf numFmtId="177" fontId="66" fillId="0" borderId="0"/>
    <xf numFmtId="176" fontId="66" fillId="0" borderId="0"/>
    <xf numFmtId="176" fontId="47" fillId="0" borderId="0"/>
    <xf numFmtId="177" fontId="66" fillId="0" borderId="0"/>
    <xf numFmtId="0" fontId="67" fillId="0" borderId="0"/>
    <xf numFmtId="176" fontId="47" fillId="0" borderId="0"/>
    <xf numFmtId="177" fontId="47" fillId="0" borderId="0"/>
    <xf numFmtId="173" fontId="66"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0" fontId="38" fillId="0" borderId="0"/>
    <xf numFmtId="0" fontId="31" fillId="0" borderId="0"/>
    <xf numFmtId="0" fontId="31" fillId="0" borderId="0"/>
    <xf numFmtId="0" fontId="37" fillId="0" borderId="0"/>
    <xf numFmtId="0" fontId="122" fillId="0" borderId="0"/>
    <xf numFmtId="0" fontId="124" fillId="34" borderId="0" applyNumberFormat="0" applyBorder="0" applyAlignment="0" applyProtection="0"/>
    <xf numFmtId="0" fontId="124" fillId="35" borderId="0" applyNumberFormat="0" applyBorder="0" applyAlignment="0" applyProtection="0"/>
    <xf numFmtId="0" fontId="124" fillId="36" borderId="0" applyNumberFormat="0" applyBorder="0" applyAlignment="0" applyProtection="0"/>
    <xf numFmtId="0" fontId="124" fillId="37" borderId="0" applyNumberFormat="0" applyBorder="0" applyAlignment="0" applyProtection="0"/>
    <xf numFmtId="0" fontId="124" fillId="38" borderId="0" applyNumberFormat="0" applyBorder="0" applyAlignment="0" applyProtection="0"/>
    <xf numFmtId="0" fontId="124" fillId="39" borderId="0" applyNumberFormat="0" applyBorder="0" applyAlignment="0" applyProtection="0"/>
    <xf numFmtId="0" fontId="124" fillId="40" borderId="0" applyNumberFormat="0" applyBorder="0" applyAlignment="0" applyProtection="0"/>
    <xf numFmtId="0" fontId="124" fillId="41" borderId="0" applyNumberFormat="0" applyBorder="0" applyAlignment="0" applyProtection="0"/>
    <xf numFmtId="0" fontId="124" fillId="42" borderId="0" applyNumberFormat="0" applyBorder="0" applyAlignment="0" applyProtection="0"/>
    <xf numFmtId="0" fontId="124" fillId="37" borderId="0" applyNumberFormat="0" applyBorder="0" applyAlignment="0" applyProtection="0"/>
    <xf numFmtId="0" fontId="124" fillId="40" borderId="0" applyNumberFormat="0" applyBorder="0" applyAlignment="0" applyProtection="0"/>
    <xf numFmtId="0" fontId="124" fillId="43" borderId="0" applyNumberFormat="0" applyBorder="0" applyAlignment="0" applyProtection="0"/>
    <xf numFmtId="0" fontId="125" fillId="44" borderId="0" applyNumberFormat="0" applyBorder="0" applyAlignment="0" applyProtection="0"/>
    <xf numFmtId="0" fontId="125" fillId="41" borderId="0" applyNumberFormat="0" applyBorder="0" applyAlignment="0" applyProtection="0"/>
    <xf numFmtId="0" fontId="125" fillId="42" borderId="0" applyNumberFormat="0" applyBorder="0" applyAlignment="0" applyProtection="0"/>
    <xf numFmtId="0" fontId="125" fillId="45" borderId="0" applyNumberFormat="0" applyBorder="0" applyAlignment="0" applyProtection="0"/>
    <xf numFmtId="0" fontId="125" fillId="46" borderId="0" applyNumberFormat="0" applyBorder="0" applyAlignment="0" applyProtection="0"/>
    <xf numFmtId="0" fontId="125" fillId="47" borderId="0" applyNumberFormat="0" applyBorder="0" applyAlignment="0" applyProtection="0"/>
    <xf numFmtId="0" fontId="126" fillId="0" borderId="11" applyNumberFormat="0" applyFill="0" applyAlignment="0" applyProtection="0"/>
    <xf numFmtId="0" fontId="127" fillId="35" borderId="0" applyNumberFormat="0" applyBorder="0" applyAlignment="0" applyProtection="0"/>
    <xf numFmtId="0" fontId="123" fillId="0" borderId="0" applyNumberFormat="0" applyFill="0" applyBorder="0" applyAlignment="0" applyProtection="0">
      <alignment vertical="top"/>
      <protection locked="0"/>
    </xf>
    <xf numFmtId="0" fontId="128" fillId="49" borderId="12" applyNumberFormat="0" applyAlignment="0" applyProtection="0"/>
    <xf numFmtId="0" fontId="129" fillId="0" borderId="13" applyNumberFormat="0" applyFill="0" applyAlignment="0" applyProtection="0"/>
    <xf numFmtId="0" fontId="130" fillId="0" borderId="14" applyNumberFormat="0" applyFill="0" applyAlignment="0" applyProtection="0"/>
    <xf numFmtId="0" fontId="131" fillId="0" borderId="15"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50" borderId="0" applyNumberFormat="0" applyBorder="0" applyAlignment="0" applyProtection="0"/>
    <xf numFmtId="0" fontId="90" fillId="0" borderId="0"/>
    <xf numFmtId="0" fontId="42" fillId="0" borderId="0"/>
    <xf numFmtId="9" fontId="91" fillId="0" borderId="0" applyFont="0" applyFill="0" applyBorder="0" applyAlignment="0" applyProtection="0"/>
    <xf numFmtId="0" fontId="40" fillId="51" borderId="16" applyNumberFormat="0" applyFont="0" applyAlignment="0" applyProtection="0"/>
    <xf numFmtId="0" fontId="134" fillId="0" borderId="17" applyNumberFormat="0" applyFill="0" applyAlignment="0" applyProtection="0"/>
    <xf numFmtId="0" fontId="135" fillId="36" borderId="0" applyNumberFormat="0" applyBorder="0" applyAlignment="0" applyProtection="0"/>
    <xf numFmtId="0" fontId="136" fillId="0" borderId="0" applyNumberFormat="0" applyFill="0" applyBorder="0" applyAlignment="0" applyProtection="0"/>
    <xf numFmtId="0" fontId="137" fillId="39" borderId="18" applyNumberFormat="0" applyAlignment="0" applyProtection="0"/>
    <xf numFmtId="0" fontId="138" fillId="52" borderId="18" applyNumberFormat="0" applyAlignment="0" applyProtection="0"/>
    <xf numFmtId="0" fontId="139" fillId="52" borderId="19" applyNumberFormat="0" applyAlignment="0" applyProtection="0"/>
    <xf numFmtId="0" fontId="140" fillId="0" borderId="0" applyNumberFormat="0" applyFill="0" applyBorder="0" applyAlignment="0" applyProtection="0"/>
    <xf numFmtId="0" fontId="125" fillId="53" borderId="0" applyNumberFormat="0" applyBorder="0" applyAlignment="0" applyProtection="0"/>
    <xf numFmtId="0" fontId="125" fillId="48" borderId="0" applyNumberFormat="0" applyBorder="0" applyAlignment="0" applyProtection="0"/>
    <xf numFmtId="0" fontId="125" fillId="54" borderId="0" applyNumberFormat="0" applyBorder="0" applyAlignment="0" applyProtection="0"/>
    <xf numFmtId="0" fontId="125" fillId="45" borderId="0" applyNumberFormat="0" applyBorder="0" applyAlignment="0" applyProtection="0"/>
    <xf numFmtId="0" fontId="125" fillId="46" borderId="0" applyNumberFormat="0" applyBorder="0" applyAlignment="0" applyProtection="0"/>
    <xf numFmtId="0" fontId="125" fillId="55" borderId="0" applyNumberFormat="0" applyBorder="0" applyAlignment="0" applyProtection="0"/>
    <xf numFmtId="0" fontId="30" fillId="0" borderId="0"/>
    <xf numFmtId="0" fontId="30" fillId="0" borderId="0"/>
    <xf numFmtId="0" fontId="29" fillId="0" borderId="0"/>
    <xf numFmtId="0" fontId="28" fillId="0" borderId="0"/>
    <xf numFmtId="0" fontId="147" fillId="0" borderId="0"/>
    <xf numFmtId="0" fontId="148" fillId="0" borderId="0"/>
    <xf numFmtId="9" fontId="147" fillId="0" borderId="0" applyFont="0" applyFill="0" applyBorder="0" applyAlignment="0" applyProtection="0"/>
    <xf numFmtId="0" fontId="27" fillId="0" borderId="0"/>
    <xf numFmtId="0" fontId="27" fillId="0" borderId="0"/>
    <xf numFmtId="0" fontId="91" fillId="0" borderId="0"/>
    <xf numFmtId="0" fontId="26" fillId="0" borderId="0"/>
    <xf numFmtId="0" fontId="25" fillId="0" borderId="0"/>
    <xf numFmtId="0" fontId="24" fillId="0" borderId="0"/>
    <xf numFmtId="0" fontId="23" fillId="0" borderId="0"/>
    <xf numFmtId="0" fontId="156" fillId="0" borderId="0"/>
    <xf numFmtId="0" fontId="22" fillId="0" borderId="0"/>
    <xf numFmtId="43" fontId="22" fillId="0" borderId="0" applyFont="0" applyFill="0" applyBorder="0" applyAlignment="0" applyProtection="0"/>
    <xf numFmtId="0" fontId="22" fillId="9" borderId="8"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1" fillId="0" borderId="0"/>
    <xf numFmtId="43" fontId="21" fillId="0" borderId="0" applyFont="0" applyFill="0" applyBorder="0" applyAlignment="0" applyProtection="0"/>
    <xf numFmtId="0" fontId="159" fillId="38" borderId="0" applyNumberFormat="0" applyBorder="0" applyAlignment="0" applyProtection="0"/>
    <xf numFmtId="0" fontId="38" fillId="0" borderId="0"/>
    <xf numFmtId="0" fontId="38" fillId="11" borderId="0" applyNumberFormat="0" applyBorder="0" applyAlignment="0" applyProtection="0"/>
    <xf numFmtId="43" fontId="91" fillId="0" borderId="0" applyFont="0" applyFill="0" applyBorder="0" applyAlignment="0" applyProtection="0"/>
    <xf numFmtId="0" fontId="38" fillId="15" borderId="0" applyNumberFormat="0" applyBorder="0" applyAlignment="0" applyProtection="0"/>
    <xf numFmtId="0" fontId="120" fillId="14"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180" fontId="91" fillId="0" borderId="0" applyFont="0" applyFill="0" applyBorder="0" applyAlignment="0" applyProtection="0"/>
    <xf numFmtId="0" fontId="38" fillId="27" borderId="0" applyNumberFormat="0" applyBorder="0" applyAlignment="0" applyProtection="0"/>
    <xf numFmtId="43" fontId="91" fillId="0" borderId="0" applyFont="0" applyFill="0" applyBorder="0" applyAlignment="0" applyProtection="0"/>
    <xf numFmtId="0" fontId="38" fillId="31" borderId="0" applyNumberFormat="0" applyBorder="0" applyAlignment="0" applyProtection="0"/>
    <xf numFmtId="0" fontId="159" fillId="0" borderId="0"/>
    <xf numFmtId="0" fontId="38" fillId="12" borderId="0" applyNumberFormat="0" applyBorder="0" applyAlignment="0" applyProtection="0"/>
    <xf numFmtId="0" fontId="91" fillId="0" borderId="0"/>
    <xf numFmtId="0" fontId="38" fillId="16" borderId="0" applyNumberFormat="0" applyBorder="0" applyAlignment="0" applyProtection="0"/>
    <xf numFmtId="0" fontId="160" fillId="0" borderId="0"/>
    <xf numFmtId="0" fontId="38" fillId="20" borderId="0" applyNumberFormat="0" applyBorder="0" applyAlignment="0" applyProtection="0"/>
    <xf numFmtId="0" fontId="159" fillId="0" borderId="0"/>
    <xf numFmtId="0" fontId="38" fillId="24" borderId="0" applyNumberFormat="0" applyBorder="0" applyAlignment="0" applyProtection="0"/>
    <xf numFmtId="0" fontId="21" fillId="0" borderId="0"/>
    <xf numFmtId="0" fontId="38" fillId="28" borderId="0" applyNumberFormat="0" applyBorder="0" applyAlignment="0" applyProtection="0"/>
    <xf numFmtId="0" fontId="21" fillId="0" borderId="0"/>
    <xf numFmtId="0" fontId="38" fillId="32" borderId="0" applyNumberFormat="0" applyBorder="0" applyAlignment="0" applyProtection="0"/>
    <xf numFmtId="0" fontId="21" fillId="0" borderId="0"/>
    <xf numFmtId="0" fontId="81" fillId="13" borderId="0" applyNumberFormat="0" applyBorder="0" applyAlignment="0" applyProtection="0"/>
    <xf numFmtId="0" fontId="21" fillId="0" borderId="0"/>
    <xf numFmtId="0" fontId="81" fillId="17" borderId="0" applyNumberFormat="0" applyBorder="0" applyAlignment="0" applyProtection="0"/>
    <xf numFmtId="0" fontId="21" fillId="0" borderId="0"/>
    <xf numFmtId="0" fontId="81" fillId="21" borderId="0" applyNumberFormat="0" applyBorder="0" applyAlignment="0" applyProtection="0"/>
    <xf numFmtId="0" fontId="21" fillId="0" borderId="0"/>
    <xf numFmtId="0" fontId="81" fillId="25" borderId="0" applyNumberFormat="0" applyBorder="0" applyAlignment="0" applyProtection="0"/>
    <xf numFmtId="0" fontId="21" fillId="0" borderId="0"/>
    <xf numFmtId="0" fontId="81" fillId="29" borderId="0" applyNumberFormat="0" applyBorder="0" applyAlignment="0" applyProtection="0"/>
    <xf numFmtId="0" fontId="21" fillId="0" borderId="0"/>
    <xf numFmtId="0" fontId="81" fillId="33" borderId="0" applyNumberFormat="0" applyBorder="0" applyAlignment="0" applyProtection="0"/>
    <xf numFmtId="164" fontId="91" fillId="0" borderId="0" applyFont="0" applyFill="0" applyBorder="0" applyAlignment="0" applyProtection="0"/>
    <xf numFmtId="0" fontId="81" fillId="10" borderId="0" applyNumberFormat="0" applyBorder="0" applyAlignment="0" applyProtection="0"/>
    <xf numFmtId="0" fontId="21" fillId="0" borderId="0"/>
    <xf numFmtId="0" fontId="81" fillId="14" borderId="0" applyNumberFormat="0" applyBorder="0" applyAlignment="0" applyProtection="0"/>
    <xf numFmtId="0" fontId="21" fillId="0" borderId="0"/>
    <xf numFmtId="0" fontId="81" fillId="18" borderId="0" applyNumberFormat="0" applyBorder="0" applyAlignment="0" applyProtection="0"/>
    <xf numFmtId="0" fontId="21" fillId="0" borderId="0"/>
    <xf numFmtId="0" fontId="81" fillId="22" borderId="0" applyNumberFormat="0" applyBorder="0" applyAlignment="0" applyProtection="0"/>
    <xf numFmtId="0" fontId="21" fillId="0" borderId="0"/>
    <xf numFmtId="0" fontId="81" fillId="26" borderId="0" applyNumberFormat="0" applyBorder="0" applyAlignment="0" applyProtection="0"/>
    <xf numFmtId="9" fontId="91" fillId="0" borderId="0" applyFont="0" applyFill="0" applyBorder="0" applyAlignment="0" applyProtection="0"/>
    <xf numFmtId="0" fontId="81" fillId="30" borderId="0" applyNumberFormat="0" applyBorder="0" applyAlignment="0" applyProtection="0"/>
    <xf numFmtId="0" fontId="21" fillId="0" borderId="0"/>
    <xf numFmtId="0" fontId="73" fillId="4" borderId="0" applyNumberFormat="0" applyBorder="0" applyAlignment="0" applyProtection="0"/>
    <xf numFmtId="0" fontId="21" fillId="0" borderId="0"/>
    <xf numFmtId="0" fontId="77" fillId="7" borderId="4" applyNumberFormat="0" applyAlignment="0" applyProtection="0"/>
    <xf numFmtId="0" fontId="21" fillId="0" borderId="0"/>
    <xf numFmtId="0" fontId="79" fillId="8" borderId="7" applyNumberFormat="0" applyAlignment="0" applyProtection="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80" fillId="0" borderId="0" applyNumberFormat="0" applyFill="0" applyBorder="0" applyAlignment="0" applyProtection="0"/>
    <xf numFmtId="0" fontId="21" fillId="0" borderId="0"/>
    <xf numFmtId="0" fontId="72" fillId="3"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43" fontId="37" fillId="0" borderId="0" applyFont="0" applyFill="0" applyBorder="0" applyAlignment="0" applyProtection="0"/>
    <xf numFmtId="0" fontId="21" fillId="0" borderId="0"/>
    <xf numFmtId="0" fontId="75" fillId="6" borderId="4" applyNumberFormat="0" applyAlignment="0" applyProtection="0"/>
    <xf numFmtId="0" fontId="37" fillId="0" borderId="0"/>
    <xf numFmtId="0" fontId="78" fillId="0" borderId="6" applyNumberFormat="0" applyFill="0" applyAlignment="0" applyProtection="0"/>
    <xf numFmtId="0" fontId="159" fillId="34" borderId="0" applyNumberFormat="0" applyBorder="0" applyAlignment="0" applyProtection="0"/>
    <xf numFmtId="0" fontId="74" fillId="5" borderId="0" applyNumberFormat="0" applyBorder="0" applyAlignment="0" applyProtection="0"/>
    <xf numFmtId="0" fontId="21" fillId="0" borderId="0"/>
    <xf numFmtId="0" fontId="159" fillId="34" borderId="0" applyNumberFormat="0" applyBorder="0" applyAlignment="0" applyProtection="0"/>
    <xf numFmtId="0" fontId="159" fillId="34" borderId="0" applyNumberFormat="0" applyBorder="0" applyAlignment="0" applyProtection="0"/>
    <xf numFmtId="0" fontId="159" fillId="34" borderId="0" applyNumberFormat="0" applyBorder="0" applyAlignment="0" applyProtection="0"/>
    <xf numFmtId="0" fontId="159" fillId="34" borderId="0" applyNumberFormat="0" applyBorder="0" applyAlignment="0" applyProtection="0"/>
    <xf numFmtId="0" fontId="158" fillId="0" borderId="0"/>
    <xf numFmtId="0" fontId="159" fillId="35" borderId="0" applyNumberFormat="0" applyBorder="0" applyAlignment="0" applyProtection="0"/>
    <xf numFmtId="0" fontId="159" fillId="34" borderId="0" applyNumberFormat="0" applyBorder="0" applyAlignment="0" applyProtection="0"/>
    <xf numFmtId="0" fontId="159" fillId="35" borderId="0" applyNumberFormat="0" applyBorder="0" applyAlignment="0" applyProtection="0"/>
    <xf numFmtId="0" fontId="159" fillId="35" borderId="0" applyNumberFormat="0" applyBorder="0" applyAlignment="0" applyProtection="0"/>
    <xf numFmtId="0" fontId="31" fillId="0" borderId="0"/>
    <xf numFmtId="0" fontId="31" fillId="0" borderId="0"/>
    <xf numFmtId="0" fontId="31" fillId="0" borderId="0"/>
    <xf numFmtId="0" fontId="31" fillId="0" borderId="0"/>
    <xf numFmtId="0" fontId="159" fillId="35" borderId="0" applyNumberFormat="0" applyBorder="0" applyAlignment="0" applyProtection="0"/>
    <xf numFmtId="0" fontId="21" fillId="0" borderId="0"/>
    <xf numFmtId="0" fontId="159" fillId="35" borderId="0" applyNumberFormat="0" applyBorder="0" applyAlignment="0" applyProtection="0"/>
    <xf numFmtId="0" fontId="21" fillId="0" borderId="0"/>
    <xf numFmtId="0" fontId="159" fillId="36" borderId="0" applyNumberFormat="0" applyBorder="0" applyAlignment="0" applyProtection="0"/>
    <xf numFmtId="0" fontId="159" fillId="35" borderId="0" applyNumberFormat="0" applyBorder="0" applyAlignment="0" applyProtection="0"/>
    <xf numFmtId="0" fontId="159" fillId="36" borderId="0" applyNumberFormat="0" applyBorder="0" applyAlignment="0" applyProtection="0"/>
    <xf numFmtId="0" fontId="31" fillId="0" borderId="0"/>
    <xf numFmtId="0" fontId="159" fillId="36" borderId="0" applyNumberFormat="0" applyBorder="0" applyAlignment="0" applyProtection="0"/>
    <xf numFmtId="0" fontId="159" fillId="36" borderId="0" applyNumberFormat="0" applyBorder="0" applyAlignment="0" applyProtection="0"/>
    <xf numFmtId="0" fontId="31" fillId="0" borderId="0"/>
    <xf numFmtId="0" fontId="31" fillId="0" borderId="0"/>
    <xf numFmtId="0" fontId="31" fillId="0" borderId="0"/>
    <xf numFmtId="0" fontId="31" fillId="0" borderId="0"/>
    <xf numFmtId="0" fontId="159" fillId="36" borderId="0" applyNumberFormat="0" applyBorder="0" applyAlignment="0" applyProtection="0"/>
    <xf numFmtId="0" fontId="159" fillId="37" borderId="0" applyNumberFormat="0" applyBorder="0" applyAlignment="0" applyProtection="0"/>
    <xf numFmtId="0" fontId="159" fillId="36" borderId="0" applyNumberFormat="0" applyBorder="0" applyAlignment="0" applyProtection="0"/>
    <xf numFmtId="0" fontId="31" fillId="0" borderId="0"/>
    <xf numFmtId="0" fontId="31" fillId="0" borderId="0"/>
    <xf numFmtId="0" fontId="31" fillId="0" borderId="0"/>
    <xf numFmtId="0" fontId="31" fillId="0" borderId="0"/>
    <xf numFmtId="0" fontId="159" fillId="37" borderId="0" applyNumberFormat="0" applyBorder="0" applyAlignment="0" applyProtection="0"/>
    <xf numFmtId="0" fontId="159" fillId="37" borderId="0" applyNumberFormat="0" applyBorder="0" applyAlignment="0" applyProtection="0"/>
    <xf numFmtId="0" fontId="159" fillId="37" borderId="0" applyNumberFormat="0" applyBorder="0" applyAlignment="0" applyProtection="0"/>
    <xf numFmtId="0" fontId="21" fillId="0" borderId="0"/>
    <xf numFmtId="0" fontId="159" fillId="37" borderId="0" applyNumberFormat="0" applyBorder="0" applyAlignment="0" applyProtection="0"/>
    <xf numFmtId="0" fontId="159" fillId="38" borderId="0" applyNumberFormat="0" applyBorder="0" applyAlignment="0" applyProtection="0"/>
    <xf numFmtId="0" fontId="159" fillId="37" borderId="0" applyNumberFormat="0" applyBorder="0" applyAlignment="0" applyProtection="0"/>
    <xf numFmtId="0" fontId="159" fillId="38" borderId="0" applyNumberFormat="0" applyBorder="0" applyAlignment="0" applyProtection="0"/>
    <xf numFmtId="0" fontId="38" fillId="9" borderId="8" applyNumberFormat="0" applyFont="0" applyAlignment="0" applyProtection="0"/>
    <xf numFmtId="0" fontId="76" fillId="7" borderId="5" applyNumberFormat="0" applyAlignment="0" applyProtection="0"/>
    <xf numFmtId="0" fontId="159" fillId="38" borderId="0" applyNumberFormat="0" applyBorder="0" applyAlignment="0" applyProtection="0"/>
    <xf numFmtId="9" fontId="38" fillId="0" borderId="0" applyFont="0" applyFill="0" applyBorder="0" applyAlignment="0" applyProtection="0"/>
    <xf numFmtId="0" fontId="159" fillId="38" borderId="0" applyNumberFormat="0" applyBorder="0" applyAlignment="0" applyProtection="0"/>
    <xf numFmtId="0" fontId="56" fillId="0" borderId="9" applyNumberFormat="0" applyFill="0" applyAlignment="0" applyProtection="0"/>
    <xf numFmtId="0" fontId="65" fillId="0" borderId="0" applyNumberFormat="0" applyFill="0" applyBorder="0" applyAlignment="0" applyProtection="0"/>
    <xf numFmtId="0" fontId="21" fillId="0" borderId="0"/>
    <xf numFmtId="43" fontId="91" fillId="0" borderId="0" applyFont="0" applyFill="0" applyBorder="0" applyAlignment="0" applyProtection="0"/>
    <xf numFmtId="164" fontId="91" fillId="0" borderId="0" applyFont="0" applyFill="0" applyBorder="0" applyAlignment="0" applyProtection="0"/>
    <xf numFmtId="0" fontId="120" fillId="26" borderId="0" applyNumberFormat="0" applyBorder="0" applyAlignment="0" applyProtection="0"/>
    <xf numFmtId="0" fontId="91" fillId="0" borderId="0"/>
    <xf numFmtId="0" fontId="21" fillId="31" borderId="0" applyNumberFormat="0" applyBorder="0" applyAlignment="0" applyProtection="0"/>
    <xf numFmtId="0" fontId="21" fillId="32"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120" fillId="22"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120" fillId="30"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1" fillId="9" borderId="8" applyNumberFormat="0" applyFont="0" applyAlignment="0" applyProtection="0"/>
    <xf numFmtId="0" fontId="21" fillId="0" borderId="0"/>
    <xf numFmtId="0" fontId="120" fillId="18" borderId="0" applyNumberFormat="0" applyBorder="0" applyAlignment="0" applyProtection="0"/>
    <xf numFmtId="0" fontId="120" fillId="18" borderId="0" applyNumberFormat="0" applyBorder="0" applyAlignment="0" applyProtection="0"/>
    <xf numFmtId="0" fontId="120" fillId="10" borderId="0" applyNumberFormat="0" applyBorder="0" applyAlignment="0" applyProtection="0"/>
    <xf numFmtId="0" fontId="159" fillId="38"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39"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1" borderId="0" applyNumberFormat="0" applyBorder="0" applyAlignment="0" applyProtection="0"/>
    <xf numFmtId="0" fontId="159" fillId="41" borderId="0" applyNumberFormat="0" applyBorder="0" applyAlignment="0" applyProtection="0"/>
    <xf numFmtId="0" fontId="159" fillId="41" borderId="0" applyNumberFormat="0" applyBorder="0" applyAlignment="0" applyProtection="0"/>
    <xf numFmtId="0" fontId="159" fillId="41" borderId="0" applyNumberFormat="0" applyBorder="0" applyAlignment="0" applyProtection="0"/>
    <xf numFmtId="0" fontId="159" fillId="41" borderId="0" applyNumberFormat="0" applyBorder="0" applyAlignment="0" applyProtection="0"/>
    <xf numFmtId="0" fontId="159" fillId="41" borderId="0" applyNumberFormat="0" applyBorder="0" applyAlignment="0" applyProtection="0"/>
    <xf numFmtId="0" fontId="159" fillId="42" borderId="0" applyNumberFormat="0" applyBorder="0" applyAlignment="0" applyProtection="0"/>
    <xf numFmtId="0" fontId="159" fillId="42" borderId="0" applyNumberFormat="0" applyBorder="0" applyAlignment="0" applyProtection="0"/>
    <xf numFmtId="0" fontId="159" fillId="42" borderId="0" applyNumberFormat="0" applyBorder="0" applyAlignment="0" applyProtection="0"/>
    <xf numFmtId="0" fontId="159" fillId="42" borderId="0" applyNumberFormat="0" applyBorder="0" applyAlignment="0" applyProtection="0"/>
    <xf numFmtId="0" fontId="159" fillId="42" borderId="0" applyNumberFormat="0" applyBorder="0" applyAlignment="0" applyProtection="0"/>
    <xf numFmtId="0" fontId="159" fillId="42" borderId="0" applyNumberFormat="0" applyBorder="0" applyAlignment="0" applyProtection="0"/>
    <xf numFmtId="0" fontId="159" fillId="37" borderId="0" applyNumberFormat="0" applyBorder="0" applyAlignment="0" applyProtection="0"/>
    <xf numFmtId="0" fontId="159" fillId="37" borderId="0" applyNumberFormat="0" applyBorder="0" applyAlignment="0" applyProtection="0"/>
    <xf numFmtId="0" fontId="159" fillId="37" borderId="0" applyNumberFormat="0" applyBorder="0" applyAlignment="0" applyProtection="0"/>
    <xf numFmtId="0" fontId="159" fillId="37" borderId="0" applyNumberFormat="0" applyBorder="0" applyAlignment="0" applyProtection="0"/>
    <xf numFmtId="0" fontId="159" fillId="37" borderId="0" applyNumberFormat="0" applyBorder="0" applyAlignment="0" applyProtection="0"/>
    <xf numFmtId="0" fontId="159" fillId="37"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0"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0" fontId="159" fillId="43" borderId="0" applyNumberFormat="0" applyBorder="0" applyAlignment="0" applyProtection="0"/>
    <xf numFmtId="0" fontId="161" fillId="44" borderId="0" applyNumberFormat="0" applyBorder="0" applyAlignment="0" applyProtection="0"/>
    <xf numFmtId="0" fontId="161" fillId="44" borderId="0" applyNumberFormat="0" applyBorder="0" applyAlignment="0" applyProtection="0"/>
    <xf numFmtId="0" fontId="161" fillId="44" borderId="0" applyNumberFormat="0" applyBorder="0" applyAlignment="0" applyProtection="0"/>
    <xf numFmtId="0" fontId="161" fillId="44" borderId="0" applyNumberFormat="0" applyBorder="0" applyAlignment="0" applyProtection="0"/>
    <xf numFmtId="0" fontId="161" fillId="44" borderId="0" applyNumberFormat="0" applyBorder="0" applyAlignment="0" applyProtection="0"/>
    <xf numFmtId="0" fontId="161" fillId="44"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7" borderId="0" applyNumberFormat="0" applyBorder="0" applyAlignment="0" applyProtection="0"/>
    <xf numFmtId="0" fontId="161" fillId="47" borderId="0" applyNumberFormat="0" applyBorder="0" applyAlignment="0" applyProtection="0"/>
    <xf numFmtId="0" fontId="161" fillId="47" borderId="0" applyNumberFormat="0" applyBorder="0" applyAlignment="0" applyProtection="0"/>
    <xf numFmtId="0" fontId="161" fillId="47" borderId="0" applyNumberFormat="0" applyBorder="0" applyAlignment="0" applyProtection="0"/>
    <xf numFmtId="0" fontId="161" fillId="47" borderId="0" applyNumberFormat="0" applyBorder="0" applyAlignment="0" applyProtection="0"/>
    <xf numFmtId="0" fontId="161" fillId="47" borderId="0" applyNumberFormat="0" applyBorder="0" applyAlignment="0" applyProtection="0"/>
    <xf numFmtId="0" fontId="161" fillId="53" borderId="0" applyNumberFormat="0" applyBorder="0" applyAlignment="0" applyProtection="0"/>
    <xf numFmtId="0" fontId="161" fillId="53" borderId="0" applyNumberFormat="0" applyBorder="0" applyAlignment="0" applyProtection="0"/>
    <xf numFmtId="0" fontId="161" fillId="53" borderId="0" applyNumberFormat="0" applyBorder="0" applyAlignment="0" applyProtection="0"/>
    <xf numFmtId="0" fontId="161" fillId="53" borderId="0" applyNumberFormat="0" applyBorder="0" applyAlignment="0" applyProtection="0"/>
    <xf numFmtId="0" fontId="161" fillId="53" borderId="0" applyNumberFormat="0" applyBorder="0" applyAlignment="0" applyProtection="0"/>
    <xf numFmtId="0" fontId="161" fillId="53" borderId="0" applyNumberFormat="0" applyBorder="0" applyAlignment="0" applyProtection="0"/>
    <xf numFmtId="0" fontId="161" fillId="48" borderId="0" applyNumberFormat="0" applyBorder="0" applyAlignment="0" applyProtection="0"/>
    <xf numFmtId="0" fontId="161" fillId="48" borderId="0" applyNumberFormat="0" applyBorder="0" applyAlignment="0" applyProtection="0"/>
    <xf numFmtId="0" fontId="161" fillId="48" borderId="0" applyNumberFormat="0" applyBorder="0" applyAlignment="0" applyProtection="0"/>
    <xf numFmtId="0" fontId="161" fillId="48" borderId="0" applyNumberFormat="0" applyBorder="0" applyAlignment="0" applyProtection="0"/>
    <xf numFmtId="0" fontId="161" fillId="48" borderId="0" applyNumberFormat="0" applyBorder="0" applyAlignment="0" applyProtection="0"/>
    <xf numFmtId="0" fontId="161" fillId="48" borderId="0" applyNumberFormat="0" applyBorder="0" applyAlignment="0" applyProtection="0"/>
    <xf numFmtId="0" fontId="161" fillId="54" borderId="0" applyNumberFormat="0" applyBorder="0" applyAlignment="0" applyProtection="0"/>
    <xf numFmtId="0" fontId="161" fillId="54" borderId="0" applyNumberFormat="0" applyBorder="0" applyAlignment="0" applyProtection="0"/>
    <xf numFmtId="0" fontId="161" fillId="54" borderId="0" applyNumberFormat="0" applyBorder="0" applyAlignment="0" applyProtection="0"/>
    <xf numFmtId="0" fontId="161" fillId="54" borderId="0" applyNumberFormat="0" applyBorder="0" applyAlignment="0" applyProtection="0"/>
    <xf numFmtId="0" fontId="161" fillId="54" borderId="0" applyNumberFormat="0" applyBorder="0" applyAlignment="0" applyProtection="0"/>
    <xf numFmtId="0" fontId="161" fillId="54"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5"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46"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161" fillId="55" borderId="0" applyNumberFormat="0" applyBorder="0" applyAlignment="0" applyProtection="0"/>
    <xf numFmtId="0" fontId="162" fillId="35" borderId="0" applyNumberFormat="0" applyBorder="0" applyAlignment="0" applyProtection="0"/>
    <xf numFmtId="0" fontId="162" fillId="35" borderId="0" applyNumberFormat="0" applyBorder="0" applyAlignment="0" applyProtection="0"/>
    <xf numFmtId="0" fontId="162" fillId="35" borderId="0" applyNumberFormat="0" applyBorder="0" applyAlignment="0" applyProtection="0"/>
    <xf numFmtId="0" fontId="162" fillId="35" borderId="0" applyNumberFormat="0" applyBorder="0" applyAlignment="0" applyProtection="0"/>
    <xf numFmtId="0" fontId="162" fillId="35" borderId="0" applyNumberFormat="0" applyBorder="0" applyAlignment="0" applyProtection="0"/>
    <xf numFmtId="0" fontId="162" fillId="35" borderId="0" applyNumberFormat="0" applyBorder="0" applyAlignment="0" applyProtection="0"/>
    <xf numFmtId="0" fontId="163" fillId="52" borderId="18" applyNumberFormat="0" applyAlignment="0" applyProtection="0"/>
    <xf numFmtId="0" fontId="163" fillId="52" borderId="18" applyNumberFormat="0" applyAlignment="0" applyProtection="0"/>
    <xf numFmtId="0" fontId="163" fillId="52" borderId="18" applyNumberFormat="0" applyAlignment="0" applyProtection="0"/>
    <xf numFmtId="0" fontId="163" fillId="52" borderId="18" applyNumberFormat="0" applyAlignment="0" applyProtection="0"/>
    <xf numFmtId="0" fontId="163" fillId="52" borderId="18" applyNumberFormat="0" applyAlignment="0" applyProtection="0"/>
    <xf numFmtId="0" fontId="163" fillId="52" borderId="18" applyNumberFormat="0" applyAlignment="0" applyProtection="0"/>
    <xf numFmtId="0" fontId="164" fillId="49" borderId="12" applyNumberFormat="0" applyAlignment="0" applyProtection="0"/>
    <xf numFmtId="0" fontId="164" fillId="49" borderId="12" applyNumberFormat="0" applyAlignment="0" applyProtection="0"/>
    <xf numFmtId="0" fontId="164" fillId="49" borderId="12" applyNumberFormat="0" applyAlignment="0" applyProtection="0"/>
    <xf numFmtId="0" fontId="164" fillId="49" borderId="12" applyNumberFormat="0" applyAlignment="0" applyProtection="0"/>
    <xf numFmtId="0" fontId="164" fillId="49" borderId="12" applyNumberFormat="0" applyAlignment="0" applyProtection="0"/>
    <xf numFmtId="0" fontId="164" fillId="49" borderId="12" applyNumberFormat="0" applyAlignment="0" applyProtection="0"/>
    <xf numFmtId="43" fontId="16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9"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36" borderId="0" applyNumberFormat="0" applyBorder="0" applyAlignment="0" applyProtection="0"/>
    <xf numFmtId="0" fontId="166" fillId="36" borderId="0" applyNumberFormat="0" applyBorder="0" applyAlignment="0" applyProtection="0"/>
    <xf numFmtId="0" fontId="166" fillId="36" borderId="0" applyNumberFormat="0" applyBorder="0" applyAlignment="0" applyProtection="0"/>
    <xf numFmtId="0" fontId="166" fillId="36" borderId="0" applyNumberFormat="0" applyBorder="0" applyAlignment="0" applyProtection="0"/>
    <xf numFmtId="0" fontId="166" fillId="36" borderId="0" applyNumberFormat="0" applyBorder="0" applyAlignment="0" applyProtection="0"/>
    <xf numFmtId="0" fontId="166" fillId="36" borderId="0" applyNumberFormat="0" applyBorder="0" applyAlignment="0" applyProtection="0"/>
    <xf numFmtId="0" fontId="167" fillId="0" borderId="13" applyNumberFormat="0" applyFill="0" applyAlignment="0" applyProtection="0"/>
    <xf numFmtId="0" fontId="167" fillId="0" borderId="13" applyNumberFormat="0" applyFill="0" applyAlignment="0" applyProtection="0"/>
    <xf numFmtId="0" fontId="167" fillId="0" borderId="13" applyNumberFormat="0" applyFill="0" applyAlignment="0" applyProtection="0"/>
    <xf numFmtId="0" fontId="167" fillId="0" borderId="13" applyNumberFormat="0" applyFill="0" applyAlignment="0" applyProtection="0"/>
    <xf numFmtId="0" fontId="167" fillId="0" borderId="13" applyNumberFormat="0" applyFill="0" applyAlignment="0" applyProtection="0"/>
    <xf numFmtId="0" fontId="167" fillId="0" borderId="13" applyNumberFormat="0" applyFill="0" applyAlignment="0" applyProtection="0"/>
    <xf numFmtId="0" fontId="168" fillId="0" borderId="14" applyNumberFormat="0" applyFill="0" applyAlignment="0" applyProtection="0"/>
    <xf numFmtId="0" fontId="168" fillId="0" borderId="14" applyNumberFormat="0" applyFill="0" applyAlignment="0" applyProtection="0"/>
    <xf numFmtId="0" fontId="168" fillId="0" borderId="14" applyNumberFormat="0" applyFill="0" applyAlignment="0" applyProtection="0"/>
    <xf numFmtId="0" fontId="168" fillId="0" borderId="14" applyNumberFormat="0" applyFill="0" applyAlignment="0" applyProtection="0"/>
    <xf numFmtId="0" fontId="168" fillId="0" borderId="14" applyNumberFormat="0" applyFill="0" applyAlignment="0" applyProtection="0"/>
    <xf numFmtId="0" fontId="168" fillId="0" borderId="14" applyNumberFormat="0" applyFill="0" applyAlignment="0" applyProtection="0"/>
    <xf numFmtId="0" fontId="169" fillId="0" borderId="15" applyNumberFormat="0" applyFill="0" applyAlignment="0" applyProtection="0"/>
    <xf numFmtId="0" fontId="169" fillId="0" borderId="15" applyNumberFormat="0" applyFill="0" applyAlignment="0" applyProtection="0"/>
    <xf numFmtId="0" fontId="169" fillId="0" borderId="15" applyNumberFormat="0" applyFill="0" applyAlignment="0" applyProtection="0"/>
    <xf numFmtId="0" fontId="169" fillId="0" borderId="15" applyNumberFormat="0" applyFill="0" applyAlignment="0" applyProtection="0"/>
    <xf numFmtId="0" fontId="169" fillId="0" borderId="15" applyNumberFormat="0" applyFill="0" applyAlignment="0" applyProtection="0"/>
    <xf numFmtId="0" fontId="169" fillId="0" borderId="15" applyNumberFormat="0" applyFill="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0" fillId="39" borderId="18" applyNumberFormat="0" applyAlignment="0" applyProtection="0"/>
    <xf numFmtId="0" fontId="170" fillId="39" borderId="18" applyNumberFormat="0" applyAlignment="0" applyProtection="0"/>
    <xf numFmtId="0" fontId="170" fillId="39" borderId="18" applyNumberFormat="0" applyAlignment="0" applyProtection="0"/>
    <xf numFmtId="0" fontId="170" fillId="39" borderId="18" applyNumberFormat="0" applyAlignment="0" applyProtection="0"/>
    <xf numFmtId="0" fontId="170" fillId="39" borderId="18" applyNumberFormat="0" applyAlignment="0" applyProtection="0"/>
    <xf numFmtId="0" fontId="170" fillId="39" borderId="18" applyNumberFormat="0" applyAlignment="0" applyProtection="0"/>
    <xf numFmtId="0" fontId="171" fillId="0" borderId="17" applyNumberFormat="0" applyFill="0" applyAlignment="0" applyProtection="0"/>
    <xf numFmtId="0" fontId="171" fillId="0" borderId="17" applyNumberFormat="0" applyFill="0" applyAlignment="0" applyProtection="0"/>
    <xf numFmtId="0" fontId="171" fillId="0" borderId="17" applyNumberFormat="0" applyFill="0" applyAlignment="0" applyProtection="0"/>
    <xf numFmtId="0" fontId="171" fillId="0" borderId="17" applyNumberFormat="0" applyFill="0" applyAlignment="0" applyProtection="0"/>
    <xf numFmtId="0" fontId="171" fillId="0" borderId="17" applyNumberFormat="0" applyFill="0" applyAlignment="0" applyProtection="0"/>
    <xf numFmtId="0" fontId="171" fillId="0" borderId="17" applyNumberFormat="0" applyFill="0" applyAlignment="0" applyProtection="0"/>
    <xf numFmtId="0" fontId="172" fillId="50" borderId="0" applyNumberFormat="0" applyBorder="0" applyAlignment="0" applyProtection="0"/>
    <xf numFmtId="0" fontId="172" fillId="50" borderId="0" applyNumberFormat="0" applyBorder="0" applyAlignment="0" applyProtection="0"/>
    <xf numFmtId="0" fontId="172" fillId="50" borderId="0" applyNumberFormat="0" applyBorder="0" applyAlignment="0" applyProtection="0"/>
    <xf numFmtId="0" fontId="172" fillId="50" borderId="0" applyNumberFormat="0" applyBorder="0" applyAlignment="0" applyProtection="0"/>
    <xf numFmtId="0" fontId="172" fillId="50" borderId="0" applyNumberFormat="0" applyBorder="0" applyAlignment="0" applyProtection="0"/>
    <xf numFmtId="0" fontId="172" fillId="50" borderId="0" applyNumberFormat="0" applyBorder="0" applyAlignment="0" applyProtection="0"/>
    <xf numFmtId="0" fontId="21" fillId="0" borderId="0"/>
    <xf numFmtId="0" fontId="159" fillId="0" borderId="0"/>
    <xf numFmtId="0" fontId="159" fillId="0" borderId="0"/>
    <xf numFmtId="0" fontId="159" fillId="0" borderId="0"/>
    <xf numFmtId="0" fontId="159" fillId="0" borderId="0"/>
    <xf numFmtId="0" fontId="159" fillId="0" borderId="0"/>
    <xf numFmtId="0" fontId="38" fillId="0" borderId="0"/>
    <xf numFmtId="0" fontId="91" fillId="0" borderId="0"/>
    <xf numFmtId="0" fontId="160" fillId="0" borderId="0"/>
    <xf numFmtId="0" fontId="160" fillId="0" borderId="0"/>
    <xf numFmtId="0" fontId="160" fillId="0" borderId="0"/>
    <xf numFmtId="0" fontId="160" fillId="0" borderId="0"/>
    <xf numFmtId="0" fontId="160" fillId="0" borderId="0"/>
    <xf numFmtId="0" fontId="91" fillId="0" borderId="0"/>
    <xf numFmtId="0" fontId="91" fillId="0" borderId="0"/>
    <xf numFmtId="0" fontId="37" fillId="51" borderId="16" applyNumberFormat="0" applyFont="0" applyAlignment="0" applyProtection="0"/>
    <xf numFmtId="0" fontId="37" fillId="51" borderId="16" applyNumberFormat="0" applyFont="0" applyAlignment="0" applyProtection="0"/>
    <xf numFmtId="0" fontId="37" fillId="51" borderId="16" applyNumberFormat="0" applyFont="0" applyAlignment="0" applyProtection="0"/>
    <xf numFmtId="0" fontId="37" fillId="51" borderId="16" applyNumberFormat="0" applyFont="0" applyAlignment="0" applyProtection="0"/>
    <xf numFmtId="0" fontId="37" fillId="51" borderId="16" applyNumberFormat="0" applyFont="0" applyAlignment="0" applyProtection="0"/>
    <xf numFmtId="0" fontId="37" fillId="51" borderId="16" applyNumberFormat="0" applyFont="0" applyAlignment="0" applyProtection="0"/>
    <xf numFmtId="0" fontId="173" fillId="52" borderId="19" applyNumberFormat="0" applyAlignment="0" applyProtection="0"/>
    <xf numFmtId="0" fontId="173" fillId="52" borderId="19" applyNumberFormat="0" applyAlignment="0" applyProtection="0"/>
    <xf numFmtId="0" fontId="173" fillId="52" borderId="19" applyNumberFormat="0" applyAlignment="0" applyProtection="0"/>
    <xf numFmtId="0" fontId="173" fillId="52" borderId="19" applyNumberFormat="0" applyAlignment="0" applyProtection="0"/>
    <xf numFmtId="0" fontId="173" fillId="52" borderId="19" applyNumberFormat="0" applyAlignment="0" applyProtection="0"/>
    <xf numFmtId="0" fontId="173" fillId="52" borderId="19" applyNumberFormat="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5" fillId="0" borderId="11" applyNumberFormat="0" applyFill="0" applyAlignment="0" applyProtection="0"/>
    <xf numFmtId="0" fontId="175" fillId="0" borderId="11" applyNumberFormat="0" applyFill="0" applyAlignment="0" applyProtection="0"/>
    <xf numFmtId="0" fontId="175" fillId="0" borderId="11" applyNumberFormat="0" applyFill="0" applyAlignment="0" applyProtection="0"/>
    <xf numFmtId="0" fontId="175" fillId="0" borderId="11" applyNumberFormat="0" applyFill="0" applyAlignment="0" applyProtection="0"/>
    <xf numFmtId="0" fontId="175" fillId="0" borderId="11" applyNumberFormat="0" applyFill="0" applyAlignment="0" applyProtection="0"/>
    <xf numFmtId="0" fontId="175" fillId="0" borderId="11" applyNumberFormat="0" applyFill="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46" fillId="0" borderId="0"/>
    <xf numFmtId="6" fontId="177" fillId="0" borderId="0" applyFont="0" applyFill="0" applyBorder="0" applyAlignment="0" applyProtection="0"/>
    <xf numFmtId="6" fontId="177" fillId="0" borderId="0" applyFont="0" applyFill="0" applyBorder="0" applyAlignment="0" applyProtection="0"/>
    <xf numFmtId="181" fontId="43" fillId="0" borderId="0" applyFont="0" applyFill="0" applyBorder="0" applyAlignment="0" applyProtection="0"/>
    <xf numFmtId="182" fontId="43" fillId="0" borderId="0" applyFont="0" applyFill="0" applyBorder="0" applyAlignment="0" applyProtection="0"/>
    <xf numFmtId="0" fontId="159" fillId="34" borderId="0" applyNumberFormat="0" applyBorder="0" applyAlignment="0" applyProtection="0"/>
    <xf numFmtId="0" fontId="159" fillId="35" borderId="0" applyNumberFormat="0" applyBorder="0" applyAlignment="0" applyProtection="0"/>
    <xf numFmtId="0" fontId="159" fillId="36" borderId="0" applyNumberFormat="0" applyBorder="0" applyAlignment="0" applyProtection="0"/>
    <xf numFmtId="0" fontId="159" fillId="37" borderId="0" applyNumberFormat="0" applyBorder="0" applyAlignment="0" applyProtection="0"/>
    <xf numFmtId="0" fontId="159" fillId="38" borderId="0" applyNumberFormat="0" applyBorder="0" applyAlignment="0" applyProtection="0"/>
    <xf numFmtId="0" fontId="159" fillId="39" borderId="0" applyNumberFormat="0" applyBorder="0" applyAlignment="0" applyProtection="0"/>
    <xf numFmtId="183" fontId="43" fillId="0" borderId="0" applyFont="0" applyFill="0" applyBorder="0" applyAlignment="0" applyProtection="0"/>
    <xf numFmtId="184" fontId="43" fillId="0" borderId="0" applyFont="0" applyFill="0" applyBorder="0" applyAlignment="0" applyProtection="0"/>
    <xf numFmtId="0" fontId="159" fillId="40" borderId="0" applyNumberFormat="0" applyBorder="0" applyAlignment="0" applyProtection="0"/>
    <xf numFmtId="0" fontId="159" fillId="41" borderId="0" applyNumberFormat="0" applyBorder="0" applyAlignment="0" applyProtection="0"/>
    <xf numFmtId="0" fontId="159" fillId="42" borderId="0" applyNumberFormat="0" applyBorder="0" applyAlignment="0" applyProtection="0"/>
    <xf numFmtId="0" fontId="159" fillId="37" borderId="0" applyNumberFormat="0" applyBorder="0" applyAlignment="0" applyProtection="0"/>
    <xf numFmtId="0" fontId="159" fillId="40" borderId="0" applyNumberFormat="0" applyBorder="0" applyAlignment="0" applyProtection="0"/>
    <xf numFmtId="0" fontId="159" fillId="43" borderId="0" applyNumberFormat="0" applyBorder="0" applyAlignment="0" applyProtection="0"/>
    <xf numFmtId="0" fontId="178" fillId="57" borderId="0" applyNumberFormat="0" applyBorder="0" applyAlignment="0" applyProtection="0"/>
    <xf numFmtId="0" fontId="178" fillId="58" borderId="0" applyNumberFormat="0" applyBorder="0" applyAlignment="0" applyProtection="0"/>
    <xf numFmtId="0" fontId="179" fillId="59" borderId="0" applyNumberFormat="0" applyBorder="0" applyAlignment="0" applyProtection="0"/>
    <xf numFmtId="0" fontId="178" fillId="57" borderId="0" applyNumberFormat="0" applyBorder="0" applyAlignment="0" applyProtection="0"/>
    <xf numFmtId="0" fontId="178" fillId="60" borderId="0" applyNumberFormat="0" applyBorder="0" applyAlignment="0" applyProtection="0"/>
    <xf numFmtId="0" fontId="179" fillId="61" borderId="0" applyNumberFormat="0" applyBorder="0" applyAlignment="0" applyProtection="0"/>
    <xf numFmtId="0" fontId="178" fillId="57" borderId="0" applyNumberFormat="0" applyBorder="0" applyAlignment="0" applyProtection="0"/>
    <xf numFmtId="0" fontId="178" fillId="57" borderId="0" applyNumberFormat="0" applyBorder="0" applyAlignment="0" applyProtection="0"/>
    <xf numFmtId="0" fontId="179" fillId="60" borderId="0" applyNumberFormat="0" applyBorder="0" applyAlignment="0" applyProtection="0"/>
    <xf numFmtId="0" fontId="178" fillId="57" borderId="0" applyNumberFormat="0" applyBorder="0" applyAlignment="0" applyProtection="0"/>
    <xf numFmtId="0" fontId="178" fillId="60" borderId="0" applyNumberFormat="0" applyBorder="0" applyAlignment="0" applyProtection="0"/>
    <xf numFmtId="0" fontId="179" fillId="62" borderId="0" applyNumberFormat="0" applyBorder="0" applyAlignment="0" applyProtection="0"/>
    <xf numFmtId="0" fontId="178" fillId="57" borderId="0" applyNumberFormat="0" applyBorder="0" applyAlignment="0" applyProtection="0"/>
    <xf numFmtId="0" fontId="178" fillId="59" borderId="0" applyNumberFormat="0" applyBorder="0" applyAlignment="0" applyProtection="0"/>
    <xf numFmtId="0" fontId="179" fillId="59" borderId="0" applyNumberFormat="0" applyBorder="0" applyAlignment="0" applyProtection="0"/>
    <xf numFmtId="0" fontId="178" fillId="57" borderId="0" applyNumberFormat="0" applyBorder="0" applyAlignment="0" applyProtection="0"/>
    <xf numFmtId="0" fontId="178" fillId="63" borderId="0" applyNumberFormat="0" applyBorder="0" applyAlignment="0" applyProtection="0"/>
    <xf numFmtId="0" fontId="179" fillId="64" borderId="0" applyNumberFormat="0" applyBorder="0" applyAlignment="0" applyProtection="0"/>
    <xf numFmtId="6" fontId="177" fillId="0" borderId="0" applyFont="0" applyFill="0" applyBorder="0" applyAlignment="0" applyProtection="0"/>
    <xf numFmtId="0" fontId="180" fillId="0" borderId="0" applyNumberFormat="0" applyFill="0" applyBorder="0" applyAlignment="0" applyProtection="0"/>
    <xf numFmtId="43" fontId="159" fillId="0" borderId="0" applyFont="0" applyFill="0" applyBorder="0" applyAlignment="0" applyProtection="0"/>
    <xf numFmtId="43" fontId="37"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1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91" fillId="0" borderId="0" applyFont="0" applyFill="0" applyBorder="0" applyAlignment="0" applyProtection="0"/>
    <xf numFmtId="185" fontId="181" fillId="0" borderId="0">
      <protection locked="0"/>
    </xf>
    <xf numFmtId="0" fontId="182" fillId="0" borderId="0" applyFont="0" applyFill="0" applyBorder="0" applyAlignment="0" applyProtection="0"/>
    <xf numFmtId="0" fontId="182" fillId="0" borderId="0" applyFont="0" applyFill="0" applyBorder="0" applyAlignment="0" applyProtection="0"/>
    <xf numFmtId="0" fontId="183" fillId="65" borderId="0" applyNumberFormat="0" applyBorder="0" applyAlignment="0" applyProtection="0"/>
    <xf numFmtId="0" fontId="183" fillId="66" borderId="0" applyNumberFormat="0" applyBorder="0" applyAlignment="0" applyProtection="0"/>
    <xf numFmtId="0" fontId="183" fillId="67" borderId="0" applyNumberFormat="0" applyBorder="0" applyAlignment="0" applyProtection="0"/>
    <xf numFmtId="186" fontId="184" fillId="0" borderId="0" applyFont="0" applyFill="0" applyBorder="0" applyAlignment="0" applyProtection="0"/>
    <xf numFmtId="186" fontId="184" fillId="0" borderId="0" applyFont="0" applyFill="0" applyBorder="0" applyAlignment="0" applyProtection="0"/>
    <xf numFmtId="187" fontId="185" fillId="0" borderId="0"/>
    <xf numFmtId="0" fontId="181" fillId="0" borderId="0">
      <protection locked="0"/>
    </xf>
    <xf numFmtId="0" fontId="186" fillId="0" borderId="0">
      <protection locked="0"/>
    </xf>
    <xf numFmtId="0" fontId="186" fillId="0" borderId="0">
      <protection locked="0"/>
    </xf>
    <xf numFmtId="188" fontId="43" fillId="0" borderId="0" applyFont="0" applyFill="0" applyBorder="0" applyAlignment="0" applyProtection="0"/>
    <xf numFmtId="3" fontId="93" fillId="0" borderId="0" applyFont="0" applyFill="0" applyBorder="0" applyAlignment="0" applyProtection="0"/>
    <xf numFmtId="41" fontId="182" fillId="0" borderId="0" applyFont="0" applyFill="0" applyBorder="0" applyAlignment="0" applyProtection="0"/>
    <xf numFmtId="43" fontId="18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42" fontId="182" fillId="0" borderId="0" applyFont="0" applyFill="0" applyBorder="0" applyAlignment="0" applyProtection="0"/>
    <xf numFmtId="44" fontId="182" fillId="0" borderId="0" applyFont="0" applyFill="0" applyBorder="0" applyAlignment="0" applyProtection="0"/>
    <xf numFmtId="37" fontId="187" fillId="0" borderId="0"/>
    <xf numFmtId="0" fontId="182" fillId="0" borderId="0"/>
    <xf numFmtId="0" fontId="188" fillId="0" borderId="0"/>
    <xf numFmtId="0" fontId="188"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9"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60" fillId="0" borderId="0"/>
    <xf numFmtId="0" fontId="160" fillId="0" borderId="0"/>
    <xf numFmtId="0" fontId="160" fillId="0" borderId="0"/>
    <xf numFmtId="0" fontId="91" fillId="0" borderId="0"/>
    <xf numFmtId="0" fontId="46" fillId="0" borderId="0"/>
    <xf numFmtId="0" fontId="46" fillId="0" borderId="0"/>
    <xf numFmtId="0" fontId="46" fillId="0" borderId="0"/>
    <xf numFmtId="0" fontId="46" fillId="0" borderId="0"/>
    <xf numFmtId="0" fontId="159" fillId="0" borderId="0"/>
    <xf numFmtId="0" fontId="91" fillId="0" borderId="0"/>
    <xf numFmtId="0" fontId="91" fillId="0" borderId="0"/>
    <xf numFmtId="0" fontId="91" fillId="0" borderId="0"/>
    <xf numFmtId="0" fontId="160" fillId="0" borderId="0"/>
    <xf numFmtId="0" fontId="160" fillId="0" borderId="0"/>
    <xf numFmtId="0" fontId="160" fillId="0" borderId="0"/>
    <xf numFmtId="0" fontId="160" fillId="0" borderId="0"/>
    <xf numFmtId="0" fontId="160" fillId="0" borderId="0"/>
    <xf numFmtId="189" fontId="43" fillId="0" borderId="0" applyFont="0" applyFill="0" applyBorder="0" applyAlignment="0" applyProtection="0"/>
    <xf numFmtId="0" fontId="189" fillId="0" borderId="0" applyNumberFormat="0" applyFill="0" applyBorder="0" applyAlignment="0" applyProtection="0"/>
    <xf numFmtId="0" fontId="37" fillId="0" borderId="0"/>
    <xf numFmtId="0" fontId="37" fillId="0" borderId="0"/>
    <xf numFmtId="0" fontId="37" fillId="0" borderId="0"/>
    <xf numFmtId="6" fontId="177" fillId="0" borderId="0" applyFont="0" applyFill="0" applyBorder="0" applyAlignment="0" applyProtection="0"/>
    <xf numFmtId="0" fontId="37" fillId="0" borderId="0" applyNumberFormat="0"/>
    <xf numFmtId="0" fontId="37" fillId="0" borderId="0" applyFont="0" applyFill="0" applyBorder="0" applyAlignment="0" applyProtection="0"/>
    <xf numFmtId="42" fontId="37" fillId="0" borderId="0" applyFont="0" applyFill="0" applyBorder="0" applyAlignment="0" applyProtection="0"/>
    <xf numFmtId="44" fontId="37" fillId="0" borderId="0" applyFont="0" applyFill="0" applyBorder="0" applyAlignment="0" applyProtection="0"/>
    <xf numFmtId="0" fontId="190" fillId="0" borderId="0" applyProtection="0"/>
    <xf numFmtId="0" fontId="191" fillId="0" borderId="0" applyProtection="0"/>
    <xf numFmtId="0" fontId="192" fillId="0" borderId="0" applyProtection="0"/>
    <xf numFmtId="0" fontId="190" fillId="0" borderId="34" applyProtection="0"/>
    <xf numFmtId="0" fontId="190" fillId="0" borderId="0"/>
    <xf numFmtId="2" fontId="190" fillId="0" borderId="0" applyProtection="0"/>
    <xf numFmtId="0" fontId="91" fillId="0" borderId="0"/>
    <xf numFmtId="164" fontId="91" fillId="0" borderId="0" applyFont="0" applyFill="0" applyBorder="0" applyAlignment="0" applyProtection="0"/>
    <xf numFmtId="43" fontId="91" fillId="0" borderId="0" applyFont="0" applyFill="0" applyBorder="0" applyAlignment="0" applyProtection="0"/>
    <xf numFmtId="180" fontId="91" fillId="0" borderId="0" applyFont="0" applyFill="0" applyBorder="0" applyAlignment="0" applyProtection="0"/>
    <xf numFmtId="0" fontId="91" fillId="0" borderId="0"/>
    <xf numFmtId="0" fontId="91" fillId="0" borderId="0"/>
    <xf numFmtId="164" fontId="91" fillId="0" borderId="0" applyFont="0" applyFill="0" applyBorder="0" applyAlignment="0" applyProtection="0"/>
    <xf numFmtId="43" fontId="91" fillId="0" borderId="0" applyFont="0" applyFill="0" applyBorder="0" applyAlignment="0" applyProtection="0"/>
    <xf numFmtId="180" fontId="91" fillId="0" borderId="0" applyFont="0" applyFill="0" applyBorder="0" applyAlignment="0" applyProtection="0"/>
    <xf numFmtId="0" fontId="91" fillId="0" borderId="0"/>
    <xf numFmtId="0" fontId="91" fillId="0" borderId="0"/>
    <xf numFmtId="0" fontId="91" fillId="0" borderId="0"/>
    <xf numFmtId="0" fontId="91" fillId="0" borderId="0"/>
    <xf numFmtId="164" fontId="91" fillId="0" borderId="0" applyFont="0" applyFill="0" applyBorder="0" applyAlignment="0" applyProtection="0"/>
    <xf numFmtId="43" fontId="91" fillId="0" borderId="0" applyFont="0" applyFill="0" applyBorder="0" applyAlignment="0" applyProtection="0"/>
    <xf numFmtId="18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31" fillId="0" borderId="0"/>
    <xf numFmtId="0" fontId="31" fillId="0" borderId="0"/>
    <xf numFmtId="0" fontId="31" fillId="0" borderId="0"/>
    <xf numFmtId="0" fontId="31" fillId="0" borderId="0"/>
    <xf numFmtId="0" fontId="3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0" fontId="2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21" fillId="0" borderId="0"/>
    <xf numFmtId="43" fontId="3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91" fillId="0" borderId="0"/>
    <xf numFmtId="0" fontId="91" fillId="0" borderId="0"/>
    <xf numFmtId="0" fontId="9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20" fillId="18"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37" fillId="0" borderId="0"/>
    <xf numFmtId="0" fontId="120" fillId="10"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14" borderId="0" applyNumberFormat="0" applyBorder="0" applyAlignment="0" applyProtection="0"/>
    <xf numFmtId="186" fontId="90" fillId="0" borderId="0" applyFont="0" applyFill="0" applyBorder="0" applyAlignment="0" applyProtection="0"/>
    <xf numFmtId="0" fontId="120" fillId="30" borderId="0" applyNumberFormat="0" applyBorder="0" applyAlignment="0" applyProtection="0"/>
    <xf numFmtId="0" fontId="46" fillId="0" borderId="0"/>
    <xf numFmtId="0" fontId="120" fillId="30"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9" fontId="21" fillId="0" borderId="0" applyFont="0" applyFill="0" applyBorder="0" applyAlignment="0" applyProtection="0"/>
    <xf numFmtId="0" fontId="21" fillId="0" borderId="0"/>
    <xf numFmtId="0" fontId="120" fillId="14" borderId="0" applyNumberFormat="0" applyBorder="0" applyAlignment="0" applyProtection="0"/>
    <xf numFmtId="0" fontId="120" fillId="26" borderId="0" applyNumberFormat="0" applyBorder="0" applyAlignment="0" applyProtection="0"/>
    <xf numFmtId="0" fontId="21" fillId="0" borderId="0"/>
    <xf numFmtId="0" fontId="120" fillId="26" borderId="0" applyNumberFormat="0" applyBorder="0" applyAlignment="0" applyProtection="0"/>
    <xf numFmtId="0" fontId="21" fillId="0" borderId="0"/>
    <xf numFmtId="0" fontId="37" fillId="0" borderId="0"/>
    <xf numFmtId="0" fontId="21" fillId="0" borderId="0"/>
    <xf numFmtId="0" fontId="37" fillId="0" borderId="0"/>
    <xf numFmtId="0" fontId="120" fillId="10" borderId="0" applyNumberFormat="0" applyBorder="0" applyAlignment="0" applyProtection="0"/>
    <xf numFmtId="0" fontId="120" fillId="18" borderId="0" applyNumberFormat="0" applyBorder="0" applyAlignment="0" applyProtection="0"/>
    <xf numFmtId="0" fontId="120" fillId="14" borderId="0" applyNumberFormat="0" applyBorder="0" applyAlignment="0" applyProtection="0"/>
    <xf numFmtId="0" fontId="37" fillId="0" borderId="0"/>
    <xf numFmtId="0" fontId="120" fillId="22"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14" borderId="0" applyNumberFormat="0" applyBorder="0" applyAlignment="0" applyProtection="0"/>
    <xf numFmtId="0" fontId="120" fillId="30"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37" fillId="0" borderId="0"/>
    <xf numFmtId="0" fontId="120" fillId="22" borderId="0" applyNumberFormat="0" applyBorder="0" applyAlignment="0" applyProtection="0"/>
    <xf numFmtId="0" fontId="120" fillId="14" borderId="0" applyNumberFormat="0" applyBorder="0" applyAlignment="0" applyProtection="0"/>
    <xf numFmtId="179" fontId="91" fillId="0" borderId="0" applyFont="0" applyFill="0" applyBorder="0" applyAlignment="0" applyProtection="0"/>
    <xf numFmtId="0" fontId="91" fillId="0" borderId="0"/>
    <xf numFmtId="0" fontId="21" fillId="0" borderId="0"/>
    <xf numFmtId="0" fontId="120" fillId="30" borderId="0" applyNumberFormat="0" applyBorder="0" applyAlignment="0" applyProtection="0"/>
    <xf numFmtId="0" fontId="120" fillId="22" borderId="0" applyNumberFormat="0" applyBorder="0" applyAlignment="0" applyProtection="0"/>
    <xf numFmtId="0" fontId="21" fillId="0" borderId="0"/>
    <xf numFmtId="0" fontId="120" fillId="10" borderId="0" applyNumberFormat="0" applyBorder="0" applyAlignment="0" applyProtection="0"/>
    <xf numFmtId="0" fontId="120" fillId="10" borderId="0" applyNumberFormat="0" applyBorder="0" applyAlignment="0" applyProtection="0"/>
    <xf numFmtId="0" fontId="120" fillId="26" borderId="0" applyNumberFormat="0" applyBorder="0" applyAlignment="0" applyProtection="0"/>
    <xf numFmtId="0" fontId="120" fillId="18" borderId="0" applyNumberFormat="0" applyBorder="0" applyAlignment="0" applyProtection="0"/>
    <xf numFmtId="0" fontId="21" fillId="0" borderId="0"/>
    <xf numFmtId="179" fontId="91" fillId="0" borderId="0" applyFont="0" applyFill="0" applyBorder="0" applyAlignment="0" applyProtection="0"/>
    <xf numFmtId="0" fontId="120" fillId="10" borderId="0" applyNumberFormat="0" applyBorder="0" applyAlignment="0" applyProtection="0"/>
    <xf numFmtId="0" fontId="21" fillId="0" borderId="0"/>
    <xf numFmtId="0" fontId="120" fillId="30"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21" fillId="0" borderId="0"/>
    <xf numFmtId="0" fontId="120" fillId="14" borderId="0" applyNumberFormat="0" applyBorder="0" applyAlignment="0" applyProtection="0"/>
    <xf numFmtId="0" fontId="46" fillId="0" borderId="0"/>
    <xf numFmtId="0" fontId="120" fillId="18" borderId="0" applyNumberFormat="0" applyBorder="0" applyAlignment="0" applyProtection="0"/>
    <xf numFmtId="0" fontId="120" fillId="26" borderId="0" applyNumberFormat="0" applyBorder="0" applyAlignment="0" applyProtection="0"/>
    <xf numFmtId="0" fontId="21" fillId="0" borderId="0"/>
    <xf numFmtId="0" fontId="120" fillId="22" borderId="0" applyNumberFormat="0" applyBorder="0" applyAlignment="0" applyProtection="0"/>
    <xf numFmtId="0" fontId="120" fillId="14" borderId="0" applyNumberFormat="0" applyBorder="0" applyAlignment="0" applyProtection="0"/>
    <xf numFmtId="0" fontId="21" fillId="0" borderId="0"/>
    <xf numFmtId="0" fontId="120" fillId="30" borderId="0" applyNumberFormat="0" applyBorder="0" applyAlignment="0" applyProtection="0"/>
    <xf numFmtId="0" fontId="120" fillId="26" borderId="0" applyNumberFormat="0" applyBorder="0" applyAlignment="0" applyProtection="0"/>
    <xf numFmtId="0" fontId="21" fillId="0" borderId="0"/>
    <xf numFmtId="0" fontId="120" fillId="10"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179" fontId="91" fillId="0" borderId="0" applyFont="0" applyFill="0" applyBorder="0" applyAlignment="0" applyProtection="0"/>
    <xf numFmtId="0" fontId="120" fillId="1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21" fillId="0" borderId="0"/>
    <xf numFmtId="0" fontId="120" fillId="14" borderId="0" applyNumberFormat="0" applyBorder="0" applyAlignment="0" applyProtection="0"/>
    <xf numFmtId="0" fontId="21" fillId="0" borderId="0"/>
    <xf numFmtId="0" fontId="120" fillId="14" borderId="0" applyNumberFormat="0" applyBorder="0" applyAlignment="0" applyProtection="0"/>
    <xf numFmtId="0" fontId="21" fillId="0" borderId="0"/>
    <xf numFmtId="0" fontId="120" fillId="18" borderId="0" applyNumberFormat="0" applyBorder="0" applyAlignment="0" applyProtection="0"/>
    <xf numFmtId="0" fontId="120" fillId="10" borderId="0" applyNumberFormat="0" applyBorder="0" applyAlignment="0" applyProtection="0"/>
    <xf numFmtId="0" fontId="120" fillId="14" borderId="0" applyNumberFormat="0" applyBorder="0" applyAlignment="0" applyProtection="0"/>
    <xf numFmtId="0" fontId="120" fillId="26" borderId="0" applyNumberFormat="0" applyBorder="0" applyAlignment="0" applyProtection="0"/>
    <xf numFmtId="0" fontId="120" fillId="22" borderId="0" applyNumberFormat="0" applyBorder="0" applyAlignment="0" applyProtection="0"/>
    <xf numFmtId="179" fontId="91" fillId="0" borderId="0" applyFont="0" applyFill="0" applyBorder="0" applyAlignment="0" applyProtection="0"/>
    <xf numFmtId="0" fontId="46" fillId="0" borderId="0"/>
    <xf numFmtId="0" fontId="20" fillId="0" borderId="0"/>
    <xf numFmtId="0" fontId="19"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0" fillId="26" borderId="0" applyNumberFormat="0" applyBorder="0" applyAlignment="0" applyProtection="0"/>
    <xf numFmtId="0" fontId="18" fillId="0" borderId="0"/>
    <xf numFmtId="0" fontId="18" fillId="9" borderId="8" applyNumberFormat="0" applyFont="0" applyAlignment="0" applyProtection="0"/>
    <xf numFmtId="0" fontId="120"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20"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20"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20"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20"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20"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20" fillId="14"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20" fillId="10" borderId="0" applyNumberFormat="0" applyBorder="0" applyAlignment="0" applyProtection="0"/>
    <xf numFmtId="0" fontId="120" fillId="30" borderId="0" applyNumberFormat="0" applyBorder="0" applyAlignment="0" applyProtection="0"/>
    <xf numFmtId="0" fontId="120" fillId="22" borderId="0" applyNumberFormat="0" applyBorder="0" applyAlignment="0" applyProtection="0"/>
    <xf numFmtId="0" fontId="18" fillId="0" borderId="0"/>
    <xf numFmtId="0" fontId="120" fillId="26" borderId="0" applyNumberFormat="0" applyBorder="0" applyAlignment="0" applyProtection="0"/>
    <xf numFmtId="0" fontId="120" fillId="14" borderId="0" applyNumberFormat="0" applyBorder="0" applyAlignment="0" applyProtection="0"/>
    <xf numFmtId="0" fontId="18" fillId="0" borderId="0"/>
    <xf numFmtId="0" fontId="18" fillId="0" borderId="0"/>
    <xf numFmtId="0" fontId="120" fillId="10" borderId="0" applyNumberFormat="0" applyBorder="0" applyAlignment="0" applyProtection="0"/>
    <xf numFmtId="0" fontId="120" fillId="22" borderId="0" applyNumberFormat="0" applyBorder="0" applyAlignment="0" applyProtection="0"/>
    <xf numFmtId="0" fontId="120" fillId="14" borderId="0" applyNumberFormat="0" applyBorder="0" applyAlignment="0" applyProtection="0"/>
    <xf numFmtId="0" fontId="120" fillId="30"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8" fillId="0" borderId="0"/>
    <xf numFmtId="0" fontId="18" fillId="0" borderId="0"/>
    <xf numFmtId="0" fontId="120" fillId="26" borderId="0" applyNumberFormat="0" applyBorder="0" applyAlignment="0" applyProtection="0"/>
    <xf numFmtId="0" fontId="120" fillId="30"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14" borderId="0" applyNumberFormat="0" applyBorder="0" applyAlignment="0" applyProtection="0"/>
    <xf numFmtId="0" fontId="120" fillId="26" borderId="0" applyNumberFormat="0" applyBorder="0" applyAlignment="0" applyProtection="0"/>
    <xf numFmtId="0" fontId="18" fillId="0" borderId="0"/>
    <xf numFmtId="0" fontId="120" fillId="14" borderId="0" applyNumberFormat="0" applyBorder="0" applyAlignment="0" applyProtection="0"/>
    <xf numFmtId="0" fontId="120" fillId="30"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10" borderId="0" applyNumberFormat="0" applyBorder="0" applyAlignment="0" applyProtection="0"/>
    <xf numFmtId="0" fontId="120" fillId="14" borderId="0" applyNumberFormat="0" applyBorder="0" applyAlignment="0" applyProtection="0"/>
    <xf numFmtId="0" fontId="120" fillId="22" borderId="0" applyNumberFormat="0" applyBorder="0" applyAlignment="0" applyProtection="0"/>
    <xf numFmtId="0" fontId="120" fillId="10" borderId="0" applyNumberFormat="0" applyBorder="0" applyAlignment="0" applyProtection="0"/>
    <xf numFmtId="0" fontId="18" fillId="0" borderId="0"/>
    <xf numFmtId="0" fontId="120" fillId="10" borderId="0" applyNumberFormat="0" applyBorder="0" applyAlignment="0" applyProtection="0"/>
    <xf numFmtId="0" fontId="120" fillId="22" borderId="0" applyNumberFormat="0" applyBorder="0" applyAlignment="0" applyProtection="0"/>
    <xf numFmtId="0" fontId="120" fillId="30" borderId="0" applyNumberFormat="0" applyBorder="0" applyAlignment="0" applyProtection="0"/>
    <xf numFmtId="0" fontId="120" fillId="14"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0" fillId="3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0" fillId="1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0" fillId="14" borderId="0" applyNumberFormat="0" applyBorder="0" applyAlignment="0" applyProtection="0"/>
    <xf numFmtId="0" fontId="18" fillId="0" borderId="0"/>
    <xf numFmtId="0" fontId="18" fillId="0" borderId="0"/>
    <xf numFmtId="0" fontId="120" fillId="18" borderId="0" applyNumberFormat="0" applyBorder="0" applyAlignment="0" applyProtection="0"/>
    <xf numFmtId="0" fontId="18" fillId="0" borderId="0"/>
    <xf numFmtId="0" fontId="18" fillId="0" borderId="0"/>
    <xf numFmtId="0" fontId="18" fillId="0" borderId="0"/>
    <xf numFmtId="0" fontId="120" fillId="26" borderId="0" applyNumberFormat="0" applyBorder="0" applyAlignment="0" applyProtection="0"/>
    <xf numFmtId="0" fontId="120" fillId="26" borderId="0" applyNumberFormat="0" applyBorder="0" applyAlignment="0" applyProtection="0"/>
    <xf numFmtId="0" fontId="120" fillId="18" borderId="0" applyNumberFormat="0" applyBorder="0" applyAlignment="0" applyProtection="0"/>
    <xf numFmtId="0" fontId="18" fillId="0" borderId="0"/>
    <xf numFmtId="0" fontId="120" fillId="14" borderId="0" applyNumberFormat="0" applyBorder="0" applyAlignment="0" applyProtection="0"/>
    <xf numFmtId="0" fontId="120" fillId="22" borderId="0" applyNumberFormat="0" applyBorder="0" applyAlignment="0" applyProtection="0"/>
    <xf numFmtId="0" fontId="120" fillId="14" borderId="0" applyNumberFormat="0" applyBorder="0" applyAlignment="0" applyProtection="0"/>
    <xf numFmtId="0" fontId="120" fillId="10" borderId="0" applyNumberFormat="0" applyBorder="0" applyAlignment="0" applyProtection="0"/>
    <xf numFmtId="0" fontId="120" fillId="14" borderId="0" applyNumberFormat="0" applyBorder="0" applyAlignment="0" applyProtection="0"/>
    <xf numFmtId="0" fontId="120" fillId="26" borderId="0" applyNumberFormat="0" applyBorder="0" applyAlignment="0" applyProtection="0"/>
    <xf numFmtId="0" fontId="120"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0" fillId="26"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8" fillId="0" borderId="0"/>
    <xf numFmtId="0" fontId="120" fillId="26" borderId="0" applyNumberFormat="0" applyBorder="0" applyAlignment="0" applyProtection="0"/>
    <xf numFmtId="0" fontId="120" fillId="14"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10" borderId="0" applyNumberFormat="0" applyBorder="0" applyAlignment="0" applyProtection="0"/>
    <xf numFmtId="0" fontId="18" fillId="0" borderId="0"/>
    <xf numFmtId="0" fontId="120" fillId="10"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8" fillId="0" borderId="0"/>
    <xf numFmtId="0" fontId="120" fillId="26" borderId="0" applyNumberFormat="0" applyBorder="0" applyAlignment="0" applyProtection="0"/>
    <xf numFmtId="0" fontId="18" fillId="0" borderId="0"/>
    <xf numFmtId="0" fontId="120" fillId="10" borderId="0" applyNumberFormat="0" applyBorder="0" applyAlignment="0" applyProtection="0"/>
    <xf numFmtId="0" fontId="120" fillId="22" borderId="0" applyNumberFormat="0" applyBorder="0" applyAlignment="0" applyProtection="0"/>
    <xf numFmtId="0" fontId="120" fillId="30" borderId="0" applyNumberFormat="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96" fillId="5" borderId="0" applyNumberFormat="0" applyBorder="0" applyAlignment="0" applyProtection="0"/>
    <xf numFmtId="0" fontId="120"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20"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20"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20"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20"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20"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9" borderId="8" applyNumberFormat="0" applyFont="0" applyAlignment="0" applyProtection="0"/>
    <xf numFmtId="0" fontId="120" fillId="10" borderId="0" applyNumberFormat="0" applyBorder="0" applyAlignment="0" applyProtection="0"/>
    <xf numFmtId="0" fontId="120" fillId="14"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0" fontId="46" fillId="0" borderId="0"/>
    <xf numFmtId="0" fontId="46" fillId="0" borderId="0"/>
    <xf numFmtId="0" fontId="38" fillId="0" borderId="0"/>
    <xf numFmtId="0" fontId="46" fillId="0" borderId="0"/>
    <xf numFmtId="0" fontId="14" fillId="0" borderId="0"/>
    <xf numFmtId="0" fontId="14" fillId="0" borderId="0"/>
    <xf numFmtId="0" fontId="156" fillId="0" borderId="0"/>
    <xf numFmtId="0" fontId="13" fillId="0" borderId="0"/>
    <xf numFmtId="43" fontId="13" fillId="0" borderId="0" applyFont="0" applyFill="0" applyBorder="0" applyAlignment="0" applyProtection="0"/>
    <xf numFmtId="0" fontId="156" fillId="0" borderId="0"/>
    <xf numFmtId="0" fontId="156" fillId="0" borderId="0"/>
    <xf numFmtId="0" fontId="13" fillId="0" borderId="0"/>
    <xf numFmtId="0" fontId="156" fillId="0" borderId="0"/>
    <xf numFmtId="0" fontId="156"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56" fillId="0" borderId="0"/>
    <xf numFmtId="0" fontId="38" fillId="0" borderId="0"/>
    <xf numFmtId="43" fontId="38"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38" fillId="0" borderId="0" applyFont="0" applyFill="0" applyBorder="0" applyAlignment="0" applyProtection="0"/>
    <xf numFmtId="0" fontId="156"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48" fillId="0" borderId="0"/>
    <xf numFmtId="43" fontId="12" fillId="0" borderId="0" applyFont="0" applyFill="0" applyBorder="0" applyAlignment="0" applyProtection="0"/>
    <xf numFmtId="0" fontId="12" fillId="0" borderId="0"/>
    <xf numFmtId="0" fontId="12" fillId="0" borderId="0"/>
    <xf numFmtId="0" fontId="11"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3" fillId="0" borderId="0"/>
    <xf numFmtId="0" fontId="31"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9" borderId="8" applyNumberFormat="0" applyFont="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9" borderId="8" applyNumberFormat="0" applyFont="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41" fillId="0" borderId="0"/>
    <xf numFmtId="0" fontId="10" fillId="0" borderId="0"/>
    <xf numFmtId="0" fontId="10" fillId="0" borderId="0"/>
    <xf numFmtId="0" fontId="10" fillId="0" borderId="0"/>
    <xf numFmtId="0" fontId="67" fillId="0" borderId="0"/>
    <xf numFmtId="0" fontId="91" fillId="0" borderId="0"/>
    <xf numFmtId="9" fontId="6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32"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24"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9"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9" borderId="8" applyNumberFormat="0" applyFont="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9" fillId="0" borderId="0"/>
    <xf numFmtId="9" fontId="38" fillId="0" borderId="0" applyFont="0" applyFill="0" applyBorder="0" applyAlignment="0" applyProtection="0"/>
    <xf numFmtId="0" fontId="8" fillId="0" borderId="0"/>
    <xf numFmtId="0" fontId="7" fillId="0" borderId="0"/>
    <xf numFmtId="0" fontId="7" fillId="0" borderId="0"/>
    <xf numFmtId="0" fontId="205" fillId="0" borderId="0"/>
    <xf numFmtId="0" fontId="37" fillId="0" borderId="0"/>
    <xf numFmtId="0" fontId="37" fillId="0" borderId="0"/>
    <xf numFmtId="1" fontId="206" fillId="0" borderId="38" applyProtection="0">
      <alignment horizontal="right" vertical="center" wrapText="1" shrinkToFit="1"/>
    </xf>
    <xf numFmtId="1" fontId="207" fillId="0" borderId="39" applyProtection="0">
      <alignment horizontal="left" vertical="center" wrapText="1" shrinkToFit="1"/>
    </xf>
    <xf numFmtId="1" fontId="207" fillId="0" borderId="40" applyProtection="0">
      <alignment horizontal="right" vertical="center" wrapText="1" shrinkToFit="1"/>
    </xf>
    <xf numFmtId="0" fontId="6"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37" fillId="0" borderId="0">
      <alignment shrinkToFit="1"/>
    </xf>
    <xf numFmtId="0" fontId="37" fillId="0" borderId="0">
      <alignment shrinkToFit="1"/>
    </xf>
    <xf numFmtId="0" fontId="37" fillId="0" borderId="0">
      <alignment shrinkToFit="1"/>
    </xf>
    <xf numFmtId="0" fontId="37" fillId="0" borderId="0">
      <alignment shrinkToFit="1"/>
    </xf>
    <xf numFmtId="0" fontId="37" fillId="0" borderId="0">
      <alignment shrinkToFit="1"/>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91" fillId="0" borderId="0"/>
    <xf numFmtId="0" fontId="91" fillId="0" borderId="0"/>
    <xf numFmtId="0" fontId="91" fillId="0" borderId="0"/>
    <xf numFmtId="0" fontId="5" fillId="0" borderId="0"/>
    <xf numFmtId="0" fontId="5" fillId="0" borderId="0"/>
    <xf numFmtId="0" fontId="91" fillId="0" borderId="0"/>
    <xf numFmtId="0" fontId="91" fillId="0" borderId="0"/>
    <xf numFmtId="0" fontId="91" fillId="0" borderId="0"/>
    <xf numFmtId="0" fontId="91" fillId="0" borderId="0"/>
    <xf numFmtId="0" fontId="5" fillId="0" borderId="0"/>
    <xf numFmtId="0" fontId="91" fillId="0" borderId="0"/>
    <xf numFmtId="0" fontId="5" fillId="0" borderId="0"/>
    <xf numFmtId="0" fontId="4" fillId="0" borderId="0"/>
    <xf numFmtId="0" fontId="3" fillId="0" borderId="0"/>
    <xf numFmtId="0" fontId="54"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212" fillId="0" borderId="0">
      <alignment shrinkToFit="1"/>
    </xf>
    <xf numFmtId="0" fontId="214" fillId="0" borderId="0"/>
    <xf numFmtId="164" fontId="91" fillId="0" borderId="0" applyFont="0" applyFill="0" applyBorder="0" applyAlignment="0" applyProtection="0"/>
    <xf numFmtId="0" fontId="3" fillId="0" borderId="0"/>
    <xf numFmtId="0" fontId="37" fillId="0" borderId="0">
      <alignment shrinkToFit="1"/>
    </xf>
    <xf numFmtId="0" fontId="3" fillId="0" borderId="0"/>
    <xf numFmtId="0" fontId="38" fillId="0" borderId="0"/>
    <xf numFmtId="0" fontId="3" fillId="0" borderId="0"/>
    <xf numFmtId="0" fontId="3" fillId="0" borderId="0"/>
    <xf numFmtId="0" fontId="2" fillId="0" borderId="0"/>
  </cellStyleXfs>
  <cellXfs count="342">
    <xf numFmtId="0" fontId="0" fillId="0" borderId="0" xfId="0"/>
    <xf numFmtId="0" fontId="49" fillId="0" borderId="0" xfId="0" applyFont="1"/>
    <xf numFmtId="0" fontId="52" fillId="0" borderId="0" xfId="0" applyFont="1"/>
    <xf numFmtId="0" fontId="57" fillId="0" borderId="0" xfId="0" applyFont="1"/>
    <xf numFmtId="165" fontId="57" fillId="0" borderId="0" xfId="0" applyNumberFormat="1" applyFont="1"/>
    <xf numFmtId="0" fontId="58" fillId="0" borderId="0" xfId="0" applyFont="1"/>
    <xf numFmtId="0" fontId="59" fillId="0" borderId="0" xfId="2" applyFont="1" applyAlignment="1">
      <alignment horizontal="center" vertical="top" wrapText="1"/>
    </xf>
    <xf numFmtId="9" fontId="59" fillId="0" borderId="0" xfId="2" applyNumberFormat="1" applyFont="1"/>
    <xf numFmtId="9" fontId="60" fillId="0" borderId="0" xfId="2" applyNumberFormat="1" applyFont="1"/>
    <xf numFmtId="165" fontId="59" fillId="0" borderId="0" xfId="3" applyNumberFormat="1" applyFont="1"/>
    <xf numFmtId="165" fontId="60" fillId="0" borderId="0" xfId="3" applyNumberFormat="1" applyFont="1"/>
    <xf numFmtId="2" fontId="59" fillId="0" borderId="0" xfId="3" applyNumberFormat="1" applyFont="1"/>
    <xf numFmtId="165" fontId="61" fillId="0" borderId="0" xfId="4" applyNumberFormat="1" applyFont="1"/>
    <xf numFmtId="0" fontId="59" fillId="0" borderId="0" xfId="3" applyFont="1"/>
    <xf numFmtId="165" fontId="59" fillId="0" borderId="0" xfId="4" applyNumberFormat="1" applyFont="1"/>
    <xf numFmtId="165" fontId="60" fillId="0" borderId="0" xfId="4" applyNumberFormat="1" applyFont="1"/>
    <xf numFmtId="0" fontId="45" fillId="0" borderId="0" xfId="0" applyFont="1"/>
    <xf numFmtId="0" fontId="62" fillId="0" borderId="0" xfId="5" applyFont="1"/>
    <xf numFmtId="0" fontId="62" fillId="0" borderId="0" xfId="0" applyFont="1"/>
    <xf numFmtId="0" fontId="62" fillId="0" borderId="0" xfId="9" applyFont="1"/>
    <xf numFmtId="165" fontId="62" fillId="0" borderId="0" xfId="0" applyNumberFormat="1" applyFont="1"/>
    <xf numFmtId="169" fontId="49" fillId="0" borderId="0" xfId="0" applyNumberFormat="1" applyFont="1"/>
    <xf numFmtId="0" fontId="55" fillId="0" borderId="0" xfId="0" applyFont="1" applyAlignment="1">
      <alignment horizontal="left" vertical="center"/>
    </xf>
    <xf numFmtId="0" fontId="44" fillId="0" borderId="0" xfId="3" applyFont="1" applyAlignment="1">
      <alignment horizontal="right"/>
    </xf>
    <xf numFmtId="0" fontId="58" fillId="0" borderId="0" xfId="9" applyFont="1"/>
    <xf numFmtId="0" fontId="65" fillId="0" borderId="0" xfId="0" applyFont="1"/>
    <xf numFmtId="165" fontId="0" fillId="0" borderId="0" xfId="0" applyNumberFormat="1"/>
    <xf numFmtId="0" fontId="82" fillId="0" borderId="0" xfId="0" applyFont="1"/>
    <xf numFmtId="169" fontId="49" fillId="0" borderId="0" xfId="82" applyNumberFormat="1" applyFont="1"/>
    <xf numFmtId="0" fontId="64" fillId="0" borderId="0" xfId="0" applyFont="1"/>
    <xf numFmtId="0" fontId="84" fillId="0" borderId="0" xfId="0" applyFont="1"/>
    <xf numFmtId="171" fontId="62" fillId="0" borderId="0" xfId="0" applyNumberFormat="1" applyFont="1"/>
    <xf numFmtId="0" fontId="86" fillId="0" borderId="0" xfId="24" applyFont="1"/>
    <xf numFmtId="0" fontId="87" fillId="0" borderId="0" xfId="24" applyFont="1"/>
    <xf numFmtId="165" fontId="88" fillId="0" borderId="0" xfId="3" applyNumberFormat="1" applyFont="1"/>
    <xf numFmtId="0" fontId="88" fillId="0" borderId="0" xfId="3" applyFont="1"/>
    <xf numFmtId="9" fontId="88" fillId="0" borderId="0" xfId="2" applyNumberFormat="1" applyFont="1"/>
    <xf numFmtId="165" fontId="88" fillId="0" borderId="0" xfId="4" applyNumberFormat="1" applyFont="1"/>
    <xf numFmtId="0" fontId="44" fillId="0" borderId="0" xfId="8" applyFont="1"/>
    <xf numFmtId="0" fontId="44" fillId="0" borderId="0" xfId="19" applyFont="1"/>
    <xf numFmtId="0" fontId="55" fillId="0" borderId="0" xfId="0" applyFont="1"/>
    <xf numFmtId="165" fontId="49" fillId="0" borderId="0" xfId="0" applyNumberFormat="1" applyFont="1"/>
    <xf numFmtId="10" fontId="62" fillId="0" borderId="0" xfId="0" applyNumberFormat="1" applyFont="1"/>
    <xf numFmtId="0" fontId="54" fillId="0" borderId="0" xfId="24" applyAlignment="1">
      <alignment vertical="center"/>
    </xf>
    <xf numFmtId="0" fontId="49" fillId="0" borderId="0" xfId="0" applyFont="1" applyAlignment="1">
      <alignment vertical="center" wrapText="1"/>
    </xf>
    <xf numFmtId="1" fontId="89" fillId="0" borderId="0" xfId="0" applyNumberFormat="1" applyFont="1"/>
    <xf numFmtId="165" fontId="57" fillId="0" borderId="0" xfId="0" applyNumberFormat="1" applyFont="1" applyAlignment="1">
      <alignment horizontal="right" wrapText="1"/>
    </xf>
    <xf numFmtId="165" fontId="85" fillId="0" borderId="0" xfId="0" applyNumberFormat="1" applyFont="1"/>
    <xf numFmtId="165" fontId="37" fillId="0" borderId="0" xfId="1" applyNumberFormat="1"/>
    <xf numFmtId="10" fontId="49" fillId="0" borderId="0" xfId="0" applyNumberFormat="1" applyFont="1"/>
    <xf numFmtId="2" fontId="49" fillId="0" borderId="0" xfId="0" applyNumberFormat="1" applyFont="1"/>
    <xf numFmtId="175" fontId="0" fillId="0" borderId="0" xfId="0" applyNumberFormat="1"/>
    <xf numFmtId="0" fontId="44" fillId="0" borderId="0" xfId="10" applyFont="1"/>
    <xf numFmtId="0" fontId="42" fillId="0" borderId="0" xfId="10"/>
    <xf numFmtId="0" fontId="52" fillId="2" borderId="0" xfId="0" applyFont="1" applyFill="1"/>
    <xf numFmtId="0" fontId="142" fillId="0" borderId="0" xfId="0" applyFont="1"/>
    <xf numFmtId="2" fontId="62" fillId="0" borderId="0" xfId="0" applyNumberFormat="1" applyFont="1"/>
    <xf numFmtId="0" fontId="57" fillId="0" borderId="0" xfId="9" applyFont="1"/>
    <xf numFmtId="0" fontId="49" fillId="0" borderId="0" xfId="9" applyFont="1"/>
    <xf numFmtId="0" fontId="143" fillId="0" borderId="0" xfId="0" applyFont="1"/>
    <xf numFmtId="0" fontId="63" fillId="0" borderId="0" xfId="0" applyFont="1"/>
    <xf numFmtId="0" fontId="141" fillId="0" borderId="0" xfId="0" applyFont="1"/>
    <xf numFmtId="0" fontId="144" fillId="0" borderId="0" xfId="0" applyFont="1" applyAlignment="1">
      <alignment wrapText="1"/>
    </xf>
    <xf numFmtId="167" fontId="62" fillId="2" borderId="23" xfId="0" applyNumberFormat="1" applyFont="1" applyFill="1" applyBorder="1" applyAlignment="1">
      <alignment horizontal="center"/>
    </xf>
    <xf numFmtId="170" fontId="49" fillId="2" borderId="23" xfId="18" applyNumberFormat="1" applyFont="1" applyFill="1" applyBorder="1" applyAlignment="1">
      <alignment horizontal="center"/>
    </xf>
    <xf numFmtId="0" fontId="62" fillId="0" borderId="25" xfId="0" applyFont="1" applyBorder="1"/>
    <xf numFmtId="165" fontId="59" fillId="0" borderId="0" xfId="406" applyNumberFormat="1" applyFont="1"/>
    <xf numFmtId="0" fontId="44" fillId="0" borderId="0" xfId="0" applyFont="1" applyAlignment="1">
      <alignment horizontal="right"/>
    </xf>
    <xf numFmtId="165" fontId="59" fillId="0" borderId="0" xfId="0" applyNumberFormat="1" applyFont="1"/>
    <xf numFmtId="165" fontId="59" fillId="0" borderId="0" xfId="0" applyNumberFormat="1" applyFont="1" applyAlignment="1">
      <alignment wrapText="1"/>
    </xf>
    <xf numFmtId="0" fontId="44" fillId="0" borderId="0" xfId="2" applyFont="1" applyAlignment="1">
      <alignment horizontal="center" vertical="top" wrapText="1"/>
    </xf>
    <xf numFmtId="9" fontId="44" fillId="0" borderId="0" xfId="2" applyNumberFormat="1" applyFont="1" applyAlignment="1">
      <alignment horizontal="center" vertical="top" wrapText="1"/>
    </xf>
    <xf numFmtId="165" fontId="141" fillId="0" borderId="0" xfId="0" applyNumberFormat="1" applyFont="1"/>
    <xf numFmtId="165" fontId="141" fillId="0" borderId="0" xfId="0" applyNumberFormat="1" applyFont="1" applyAlignment="1">
      <alignment wrapText="1"/>
    </xf>
    <xf numFmtId="165" fontId="44" fillId="0" borderId="0" xfId="4" applyNumberFormat="1" applyFont="1" applyAlignment="1">
      <alignment wrapText="1"/>
    </xf>
    <xf numFmtId="9" fontId="44" fillId="0" borderId="0" xfId="4" applyNumberFormat="1" applyFont="1"/>
    <xf numFmtId="9" fontId="62" fillId="0" borderId="0" xfId="0" applyNumberFormat="1" applyFont="1"/>
    <xf numFmtId="0" fontId="153" fillId="0" borderId="0" xfId="0" applyFont="1"/>
    <xf numFmtId="0" fontId="87" fillId="0" borderId="0" xfId="24" applyFont="1" applyBorder="1"/>
    <xf numFmtId="0" fontId="49" fillId="0" borderId="24" xfId="0" applyFont="1" applyBorder="1"/>
    <xf numFmtId="168" fontId="49" fillId="0" borderId="0" xfId="18" applyNumberFormat="1" applyFont="1"/>
    <xf numFmtId="168" fontId="49" fillId="0" borderId="0" xfId="0" applyNumberFormat="1" applyFont="1"/>
    <xf numFmtId="0" fontId="62" fillId="0" borderId="23" xfId="0" applyFont="1" applyBorder="1"/>
    <xf numFmtId="170" fontId="59" fillId="2" borderId="23" xfId="18" applyNumberFormat="1" applyFont="1" applyFill="1" applyBorder="1"/>
    <xf numFmtId="170" fontId="49" fillId="2" borderId="23" xfId="18" applyNumberFormat="1" applyFont="1" applyFill="1" applyBorder="1"/>
    <xf numFmtId="165" fontId="52" fillId="0" borderId="0" xfId="0" applyNumberFormat="1" applyFont="1"/>
    <xf numFmtId="0" fontId="144" fillId="0" borderId="0" xfId="0" applyFont="1"/>
    <xf numFmtId="0" fontId="44" fillId="0" borderId="0" xfId="0" applyFont="1"/>
    <xf numFmtId="165" fontId="59" fillId="0" borderId="0" xfId="8" applyNumberFormat="1" applyFont="1"/>
    <xf numFmtId="1" fontId="44" fillId="0" borderId="0" xfId="8" applyNumberFormat="1" applyFont="1"/>
    <xf numFmtId="0" fontId="59" fillId="0" borderId="0" xfId="8" applyFont="1"/>
    <xf numFmtId="1" fontId="44" fillId="0" borderId="0" xfId="0" applyNumberFormat="1" applyFont="1" applyAlignment="1">
      <alignment wrapText="1"/>
    </xf>
    <xf numFmtId="165" fontId="49" fillId="0" borderId="0" xfId="9" applyNumberFormat="1" applyFont="1"/>
    <xf numFmtId="0" fontId="62" fillId="0" borderId="0" xfId="14" applyFont="1"/>
    <xf numFmtId="0" fontId="49" fillId="0" borderId="0" xfId="14" applyFont="1"/>
    <xf numFmtId="165" fontId="49" fillId="0" borderId="0" xfId="340" applyNumberFormat="1" applyFont="1"/>
    <xf numFmtId="165" fontId="49" fillId="0" borderId="0" xfId="14" applyNumberFormat="1" applyFont="1"/>
    <xf numFmtId="165" fontId="49" fillId="0" borderId="0" xfId="14" applyNumberFormat="1" applyFont="1" applyAlignment="1">
      <alignment horizontal="right" wrapText="1"/>
    </xf>
    <xf numFmtId="43" fontId="49" fillId="0" borderId="0" xfId="340" applyFont="1"/>
    <xf numFmtId="165" fontId="57" fillId="0" borderId="0" xfId="9" applyNumberFormat="1" applyFont="1"/>
    <xf numFmtId="2" fontId="0" fillId="0" borderId="0" xfId="0" applyNumberFormat="1"/>
    <xf numFmtId="165" fontId="63" fillId="0" borderId="0" xfId="0" applyNumberFormat="1" applyFont="1"/>
    <xf numFmtId="165" fontId="143" fillId="0" borderId="0" xfId="0" applyNumberFormat="1" applyFont="1"/>
    <xf numFmtId="167" fontId="52" fillId="2" borderId="23" xfId="0" applyNumberFormat="1" applyFont="1" applyFill="1" applyBorder="1" applyAlignment="1">
      <alignment horizontal="center"/>
    </xf>
    <xf numFmtId="43" fontId="52" fillId="2" borderId="23" xfId="18" applyFont="1" applyFill="1" applyBorder="1" applyAlignment="1">
      <alignment horizontal="center"/>
    </xf>
    <xf numFmtId="43" fontId="157" fillId="2" borderId="23" xfId="18" applyFont="1" applyFill="1" applyBorder="1"/>
    <xf numFmtId="43" fontId="0" fillId="2" borderId="23" xfId="18" applyFont="1" applyFill="1" applyBorder="1"/>
    <xf numFmtId="0" fontId="141" fillId="0" borderId="0" xfId="0" applyFont="1" applyAlignment="1">
      <alignment wrapText="1"/>
    </xf>
    <xf numFmtId="0" fontId="151" fillId="0" borderId="23" xfId="0" applyFont="1" applyBorder="1" applyAlignment="1">
      <alignment vertical="center" wrapText="1"/>
    </xf>
    <xf numFmtId="0" fontId="146" fillId="0" borderId="0" xfId="0" applyFont="1"/>
    <xf numFmtId="1" fontId="0" fillId="0" borderId="0" xfId="0" applyNumberFormat="1"/>
    <xf numFmtId="0" fontId="150" fillId="0" borderId="0" xfId="24" applyFont="1" applyFill="1"/>
    <xf numFmtId="1" fontId="44" fillId="0" borderId="0" xfId="0" applyNumberFormat="1" applyFont="1"/>
    <xf numFmtId="0" fontId="59" fillId="0" borderId="0" xfId="0" applyFont="1"/>
    <xf numFmtId="1" fontId="59" fillId="0" borderId="0" xfId="0" applyNumberFormat="1" applyFont="1"/>
    <xf numFmtId="0" fontId="37" fillId="0" borderId="0" xfId="365"/>
    <xf numFmtId="165" fontId="0" fillId="0" borderId="0" xfId="0" applyNumberFormat="1" applyAlignment="1">
      <alignment horizontal="right" wrapText="1"/>
    </xf>
    <xf numFmtId="1" fontId="157" fillId="0" borderId="0" xfId="0" applyNumberFormat="1" applyFont="1"/>
    <xf numFmtId="165" fontId="37" fillId="0" borderId="0" xfId="365" applyNumberFormat="1"/>
    <xf numFmtId="1" fontId="37" fillId="0" borderId="0" xfId="365" applyNumberFormat="1"/>
    <xf numFmtId="2" fontId="193" fillId="68" borderId="0" xfId="365" applyNumberFormat="1" applyFont="1" applyFill="1"/>
    <xf numFmtId="165" fontId="143" fillId="0" borderId="0" xfId="0" applyNumberFormat="1" applyFont="1" applyAlignment="1">
      <alignment wrapText="1"/>
    </xf>
    <xf numFmtId="165" fontId="59" fillId="0" borderId="0" xfId="0" applyNumberFormat="1" applyFont="1" applyAlignment="1">
      <alignment horizontal="right" wrapText="1"/>
    </xf>
    <xf numFmtId="165" fontId="146" fillId="0" borderId="0" xfId="0" applyNumberFormat="1" applyFont="1"/>
    <xf numFmtId="0" fontId="62" fillId="0" borderId="0" xfId="3601" applyFont="1"/>
    <xf numFmtId="0" fontId="62" fillId="0" borderId="0" xfId="3605" applyFont="1"/>
    <xf numFmtId="0" fontId="11" fillId="0" borderId="0" xfId="3605"/>
    <xf numFmtId="165" fontId="11" fillId="0" borderId="0" xfId="3605" applyNumberFormat="1"/>
    <xf numFmtId="165" fontId="157" fillId="0" borderId="0" xfId="3605" applyNumberFormat="1" applyFont="1"/>
    <xf numFmtId="165" fontId="197" fillId="0" borderId="0" xfId="0" applyNumberFormat="1" applyFont="1" applyAlignment="1">
      <alignment horizontal="right" vertical="center" wrapText="1"/>
    </xf>
    <xf numFmtId="0" fontId="199" fillId="0" borderId="20" xfId="0" applyFont="1" applyBorder="1" applyAlignment="1">
      <alignment wrapText="1"/>
    </xf>
    <xf numFmtId="0" fontId="199" fillId="0" borderId="21" xfId="0" applyFont="1" applyBorder="1" applyAlignment="1">
      <alignment wrapText="1"/>
    </xf>
    <xf numFmtId="0" fontId="198" fillId="0" borderId="21" xfId="0" applyFont="1" applyBorder="1" applyAlignment="1">
      <alignment wrapText="1"/>
    </xf>
    <xf numFmtId="0" fontId="198" fillId="0" borderId="22" xfId="0" applyFont="1" applyBorder="1" applyAlignment="1">
      <alignment wrapText="1"/>
    </xf>
    <xf numFmtId="0" fontId="198" fillId="0" borderId="0" xfId="0" applyFont="1" applyAlignment="1">
      <alignment wrapText="1"/>
    </xf>
    <xf numFmtId="14" fontId="199" fillId="0" borderId="20" xfId="0" applyNumberFormat="1" applyFont="1" applyBorder="1" applyAlignment="1">
      <alignment wrapText="1"/>
    </xf>
    <xf numFmtId="10" fontId="141" fillId="0" borderId="0" xfId="0" applyNumberFormat="1" applyFont="1"/>
    <xf numFmtId="0" fontId="200" fillId="0" borderId="0" xfId="0" applyFont="1"/>
    <xf numFmtId="0" fontId="145" fillId="0" borderId="0" xfId="0" applyFont="1" applyAlignment="1">
      <alignment readingOrder="1"/>
    </xf>
    <xf numFmtId="0" fontId="152" fillId="0" borderId="23" xfId="0" applyFont="1" applyBorder="1" applyAlignment="1">
      <alignment horizontal="center" vertical="center"/>
    </xf>
    <xf numFmtId="165" fontId="141" fillId="0" borderId="0" xfId="9" applyNumberFormat="1" applyFont="1"/>
    <xf numFmtId="0" fontId="144" fillId="0" borderId="0" xfId="9" applyFont="1"/>
    <xf numFmtId="0" fontId="141" fillId="0" borderId="0" xfId="9" applyFont="1"/>
    <xf numFmtId="0" fontId="149" fillId="0" borderId="0" xfId="9" applyFont="1"/>
    <xf numFmtId="165" fontId="143" fillId="0" borderId="0" xfId="9" applyNumberFormat="1" applyFont="1"/>
    <xf numFmtId="0" fontId="145" fillId="0" borderId="0" xfId="9" applyFont="1"/>
    <xf numFmtId="0" fontId="65" fillId="0" borderId="0" xfId="9" applyFont="1"/>
    <xf numFmtId="0" fontId="194" fillId="0" borderId="0" xfId="9" applyFont="1"/>
    <xf numFmtId="0" fontId="38" fillId="0" borderId="0" xfId="9"/>
    <xf numFmtId="165" fontId="141" fillId="0" borderId="0" xfId="9" applyNumberFormat="1" applyFont="1" applyAlignment="1">
      <alignment wrapText="1"/>
    </xf>
    <xf numFmtId="2" fontId="49" fillId="0" borderId="0" xfId="4197" applyNumberFormat="1" applyFont="1"/>
    <xf numFmtId="2" fontId="38" fillId="0" borderId="0" xfId="9" applyNumberFormat="1"/>
    <xf numFmtId="2" fontId="0" fillId="0" borderId="0" xfId="4197" applyNumberFormat="1" applyFont="1"/>
    <xf numFmtId="2" fontId="141" fillId="0" borderId="0" xfId="9" applyNumberFormat="1" applyFont="1" applyAlignment="1">
      <alignment wrapText="1"/>
    </xf>
    <xf numFmtId="0" fontId="194" fillId="0" borderId="0" xfId="0" applyFont="1"/>
    <xf numFmtId="165" fontId="145" fillId="0" borderId="0" xfId="0" applyNumberFormat="1" applyFont="1"/>
    <xf numFmtId="2" fontId="193" fillId="0" borderId="0" xfId="365" applyNumberFormat="1" applyFont="1"/>
    <xf numFmtId="165" fontId="197" fillId="0" borderId="0" xfId="340" applyNumberFormat="1" applyFont="1" applyAlignment="1">
      <alignment horizontal="right" vertical="center" wrapText="1"/>
    </xf>
    <xf numFmtId="165" fontId="59" fillId="0" borderId="0" xfId="340" applyNumberFormat="1" applyFont="1"/>
    <xf numFmtId="0" fontId="8" fillId="0" borderId="0" xfId="4198"/>
    <xf numFmtId="0" fontId="152" fillId="56" borderId="23" xfId="0" applyFont="1" applyFill="1" applyBorder="1" applyAlignment="1">
      <alignment horizontal="center" vertical="center" wrapText="1"/>
    </xf>
    <xf numFmtId="0" fontId="152" fillId="56" borderId="23" xfId="0" applyFont="1" applyFill="1" applyBorder="1" applyAlignment="1">
      <alignment horizontal="center" vertical="center"/>
    </xf>
    <xf numFmtId="0" fontId="152" fillId="0" borderId="23" xfId="0" applyFont="1" applyBorder="1" applyAlignment="1">
      <alignment horizontal="right" vertical="center"/>
    </xf>
    <xf numFmtId="165" fontId="152" fillId="56" borderId="23" xfId="0" applyNumberFormat="1" applyFont="1" applyFill="1" applyBorder="1" applyAlignment="1">
      <alignment horizontal="right" vertical="center" wrapText="1"/>
    </xf>
    <xf numFmtId="165" fontId="152" fillId="56" borderId="23" xfId="0" applyNumberFormat="1" applyFont="1" applyFill="1" applyBorder="1" applyAlignment="1">
      <alignment horizontal="right" vertical="center"/>
    </xf>
    <xf numFmtId="165" fontId="152" fillId="0" borderId="23" xfId="0" applyNumberFormat="1" applyFont="1" applyBorder="1" applyAlignment="1">
      <alignment horizontal="right" vertical="center"/>
    </xf>
    <xf numFmtId="0" fontId="203" fillId="0" borderId="0" xfId="0" applyFont="1"/>
    <xf numFmtId="0" fontId="204" fillId="0" borderId="0" xfId="0" applyFont="1" applyAlignment="1">
      <alignment horizontal="center" vertical="center" readingOrder="1"/>
    </xf>
    <xf numFmtId="0" fontId="62" fillId="69" borderId="33" xfId="0" applyFont="1" applyFill="1" applyBorder="1" applyAlignment="1">
      <alignment horizontal="center" vertical="center" wrapText="1"/>
    </xf>
    <xf numFmtId="43" fontId="49" fillId="0" borderId="0" xfId="18" applyFont="1"/>
    <xf numFmtId="0" fontId="42" fillId="0" borderId="0" xfId="0" applyFont="1"/>
    <xf numFmtId="2" fontId="157" fillId="2" borderId="41" xfId="4209" applyNumberFormat="1" applyFont="1" applyFill="1" applyBorder="1"/>
    <xf numFmtId="2" fontId="157" fillId="0" borderId="41" xfId="4209" applyNumberFormat="1" applyFont="1" applyBorder="1"/>
    <xf numFmtId="167" fontId="5" fillId="2" borderId="23" xfId="4209" applyNumberFormat="1" applyFill="1" applyBorder="1" applyAlignment="1">
      <alignment horizontal="center"/>
    </xf>
    <xf numFmtId="2" fontId="157" fillId="0" borderId="23" xfId="4209" applyNumberFormat="1" applyFont="1" applyBorder="1"/>
    <xf numFmtId="168" fontId="5" fillId="0" borderId="0" xfId="4210" applyNumberFormat="1"/>
    <xf numFmtId="168" fontId="5" fillId="0" borderId="0" xfId="4212" applyNumberFormat="1"/>
    <xf numFmtId="2" fontId="37" fillId="70" borderId="0" xfId="4214" applyNumberFormat="1" applyFill="1">
      <alignment shrinkToFit="1"/>
    </xf>
    <xf numFmtId="2" fontId="37" fillId="70" borderId="0" xfId="4215" applyNumberFormat="1" applyFill="1">
      <alignment shrinkToFit="1"/>
    </xf>
    <xf numFmtId="0" fontId="37" fillId="70" borderId="0" xfId="4216" applyFill="1">
      <alignment shrinkToFit="1"/>
    </xf>
    <xf numFmtId="2" fontId="37" fillId="70" borderId="0" xfId="4217" applyNumberFormat="1" applyFill="1">
      <alignment shrinkToFit="1"/>
    </xf>
    <xf numFmtId="2" fontId="37" fillId="71" borderId="0" xfId="4218" applyNumberFormat="1" applyFill="1">
      <alignment shrinkToFit="1"/>
    </xf>
    <xf numFmtId="0" fontId="37" fillId="0" borderId="0" xfId="4214">
      <alignment shrinkToFit="1"/>
    </xf>
    <xf numFmtId="0" fontId="37" fillId="0" borderId="0" xfId="4215">
      <alignment shrinkToFit="1"/>
    </xf>
    <xf numFmtId="0" fontId="37" fillId="0" borderId="0" xfId="4216">
      <alignment shrinkToFit="1"/>
    </xf>
    <xf numFmtId="0" fontId="37" fillId="0" borderId="0" xfId="4217">
      <alignment shrinkToFit="1"/>
    </xf>
    <xf numFmtId="0" fontId="37" fillId="71" borderId="0" xfId="4218" applyFill="1">
      <alignment shrinkToFit="1"/>
    </xf>
    <xf numFmtId="168" fontId="62" fillId="0" borderId="0" xfId="4219" applyNumberFormat="1" applyFont="1" applyBorder="1"/>
    <xf numFmtId="0" fontId="37" fillId="72" borderId="0" xfId="4214" applyFill="1">
      <alignment shrinkToFit="1"/>
    </xf>
    <xf numFmtId="0" fontId="37" fillId="72" borderId="0" xfId="4215" applyFill="1">
      <alignment shrinkToFit="1"/>
    </xf>
    <xf numFmtId="0" fontId="37" fillId="72" borderId="0" xfId="4216" applyFill="1">
      <alignment shrinkToFit="1"/>
    </xf>
    <xf numFmtId="0" fontId="37" fillId="72" borderId="0" xfId="4217" applyFill="1">
      <alignment shrinkToFit="1"/>
    </xf>
    <xf numFmtId="0" fontId="37" fillId="2" borderId="0" xfId="4214" applyFill="1">
      <alignment shrinkToFit="1"/>
    </xf>
    <xf numFmtId="0" fontId="37" fillId="2" borderId="0" xfId="4215" applyFill="1">
      <alignment shrinkToFit="1"/>
    </xf>
    <xf numFmtId="0" fontId="37" fillId="2" borderId="0" xfId="4216" applyFill="1">
      <alignment shrinkToFit="1"/>
    </xf>
    <xf numFmtId="0" fontId="37" fillId="2" borderId="0" xfId="4217" applyFill="1">
      <alignment shrinkToFit="1"/>
    </xf>
    <xf numFmtId="0" fontId="37" fillId="73" borderId="0" xfId="4214" applyFill="1">
      <alignment shrinkToFit="1"/>
    </xf>
    <xf numFmtId="0" fontId="37" fillId="73" borderId="0" xfId="4215" applyFill="1">
      <alignment shrinkToFit="1"/>
    </xf>
    <xf numFmtId="0" fontId="37" fillId="73" borderId="0" xfId="4216" applyFill="1">
      <alignment shrinkToFit="1"/>
    </xf>
    <xf numFmtId="0" fontId="37" fillId="73" borderId="0" xfId="4217" applyFill="1">
      <alignment shrinkToFit="1"/>
    </xf>
    <xf numFmtId="43" fontId="37" fillId="0" borderId="0" xfId="4214" applyNumberFormat="1">
      <alignment shrinkToFit="1"/>
    </xf>
    <xf numFmtId="43" fontId="37" fillId="0" borderId="0" xfId="4215" applyNumberFormat="1">
      <alignment shrinkToFit="1"/>
    </xf>
    <xf numFmtId="43" fontId="37" fillId="0" borderId="0" xfId="4216" applyNumberFormat="1">
      <alignment shrinkToFit="1"/>
    </xf>
    <xf numFmtId="43" fontId="37" fillId="0" borderId="0" xfId="4217" applyNumberFormat="1">
      <alignment shrinkToFit="1"/>
    </xf>
    <xf numFmtId="43" fontId="37" fillId="71" borderId="0" xfId="4218" applyNumberFormat="1" applyFill="1">
      <alignment shrinkToFit="1"/>
    </xf>
    <xf numFmtId="190" fontId="37" fillId="0" borderId="0" xfId="4214" applyNumberFormat="1">
      <alignment shrinkToFit="1"/>
    </xf>
    <xf numFmtId="190" fontId="37" fillId="0" borderId="0" xfId="4215" applyNumberFormat="1">
      <alignment shrinkToFit="1"/>
    </xf>
    <xf numFmtId="190" fontId="37" fillId="0" borderId="0" xfId="4216" applyNumberFormat="1">
      <alignment shrinkToFit="1"/>
    </xf>
    <xf numFmtId="190" fontId="37" fillId="0" borderId="0" xfId="4217" applyNumberFormat="1">
      <alignment shrinkToFit="1"/>
    </xf>
    <xf numFmtId="190" fontId="37" fillId="71" borderId="0" xfId="4218" applyNumberFormat="1" applyFill="1">
      <alignment shrinkToFit="1"/>
    </xf>
    <xf numFmtId="0" fontId="91" fillId="0" borderId="0" xfId="4223"/>
    <xf numFmtId="0" fontId="91" fillId="0" borderId="0" xfId="4224"/>
    <xf numFmtId="17" fontId="91" fillId="0" borderId="0" xfId="4225" applyNumberFormat="1"/>
    <xf numFmtId="2" fontId="5" fillId="0" borderId="10" xfId="4226" applyNumberFormat="1" applyBorder="1"/>
    <xf numFmtId="0" fontId="5" fillId="0" borderId="26" xfId="4226" applyBorder="1"/>
    <xf numFmtId="0" fontId="5" fillId="0" borderId="0" xfId="4227"/>
    <xf numFmtId="0" fontId="91" fillId="0" borderId="0" xfId="4228"/>
    <xf numFmtId="0" fontId="91" fillId="0" borderId="0" xfId="4229"/>
    <xf numFmtId="0" fontId="91" fillId="0" borderId="0" xfId="4230"/>
    <xf numFmtId="0" fontId="91" fillId="0" borderId="0" xfId="4231"/>
    <xf numFmtId="0" fontId="91" fillId="0" borderId="0" xfId="4233"/>
    <xf numFmtId="0" fontId="62" fillId="0" borderId="0" xfId="0" applyFont="1" applyAlignment="1">
      <alignment horizontal="right"/>
    </xf>
    <xf numFmtId="165" fontId="145" fillId="0" borderId="0" xfId="0" applyNumberFormat="1" applyFont="1" applyAlignment="1">
      <alignment readingOrder="1"/>
    </xf>
    <xf numFmtId="0" fontId="152" fillId="0" borderId="23" xfId="0" applyFont="1" applyBorder="1" applyAlignment="1">
      <alignment horizontal="justify" vertical="center"/>
    </xf>
    <xf numFmtId="0" fontId="62" fillId="0" borderId="23" xfId="0" applyFont="1" applyBorder="1" applyAlignment="1">
      <alignment vertical="center" wrapText="1"/>
    </xf>
    <xf numFmtId="0" fontId="151" fillId="0" borderId="23" xfId="0" applyFont="1" applyBorder="1" applyAlignment="1">
      <alignment horizontal="justify" vertical="center" wrapText="1"/>
    </xf>
    <xf numFmtId="0" fontId="151" fillId="0" borderId="23" xfId="0" applyFont="1" applyBorder="1" applyAlignment="1">
      <alignment horizontal="justify" vertical="center"/>
    </xf>
    <xf numFmtId="165" fontId="144" fillId="0" borderId="0" xfId="0" applyNumberFormat="1" applyFont="1"/>
    <xf numFmtId="43" fontId="59" fillId="2" borderId="23" xfId="18" applyFont="1" applyFill="1" applyBorder="1"/>
    <xf numFmtId="43" fontId="49" fillId="2" borderId="23" xfId="18" applyFont="1" applyFill="1" applyBorder="1" applyAlignment="1">
      <alignment horizontal="center"/>
    </xf>
    <xf numFmtId="43" fontId="49" fillId="2" borderId="23" xfId="18" applyFont="1" applyFill="1" applyBorder="1"/>
    <xf numFmtId="43" fontId="45" fillId="0" borderId="0" xfId="0" applyNumberFormat="1" applyFont="1"/>
    <xf numFmtId="0" fontId="4" fillId="0" borderId="0" xfId="4235"/>
    <xf numFmtId="17" fontId="4" fillId="0" borderId="0" xfId="4235" applyNumberFormat="1"/>
    <xf numFmtId="165" fontId="4" fillId="0" borderId="0" xfId="4235" applyNumberFormat="1"/>
    <xf numFmtId="0" fontId="155" fillId="0" borderId="35" xfId="0" applyFont="1" applyBorder="1" applyAlignment="1">
      <alignment horizontal="center" vertical="center" wrapText="1"/>
    </xf>
    <xf numFmtId="0" fontId="155" fillId="0" borderId="32" xfId="0" applyFont="1" applyBorder="1" applyAlignment="1">
      <alignment horizontal="center" vertical="center" wrapText="1"/>
    </xf>
    <xf numFmtId="10" fontId="155" fillId="0" borderId="31" xfId="0" applyNumberFormat="1" applyFont="1" applyBorder="1" applyAlignment="1">
      <alignment horizontal="center" vertical="center" wrapText="1"/>
    </xf>
    <xf numFmtId="0" fontId="208" fillId="0" borderId="32" xfId="0" applyFont="1" applyBorder="1" applyAlignment="1">
      <alignment vertical="center" wrapText="1"/>
    </xf>
    <xf numFmtId="10" fontId="155" fillId="0" borderId="33" xfId="0" applyNumberFormat="1" applyFont="1" applyBorder="1" applyAlignment="1">
      <alignment horizontal="center" vertical="center" wrapText="1"/>
    </xf>
    <xf numFmtId="0" fontId="210" fillId="0" borderId="32" xfId="0" applyFont="1" applyBorder="1" applyAlignment="1">
      <alignment vertical="center" wrapText="1"/>
    </xf>
    <xf numFmtId="0" fontId="54" fillId="0" borderId="0" xfId="24" applyAlignment="1">
      <alignment horizontal="left" vertical="center"/>
    </xf>
    <xf numFmtId="167" fontId="3" fillId="2" borderId="23" xfId="4238" applyNumberFormat="1" applyFill="1" applyBorder="1" applyAlignment="1">
      <alignment horizontal="center"/>
    </xf>
    <xf numFmtId="43" fontId="59" fillId="2" borderId="23" xfId="21" applyFont="1" applyFill="1" applyBorder="1"/>
    <xf numFmtId="0" fontId="49" fillId="0" borderId="0" xfId="8" applyFont="1"/>
    <xf numFmtId="168" fontId="49" fillId="0" borderId="0" xfId="21" applyNumberFormat="1" applyFont="1"/>
    <xf numFmtId="168" fontId="49" fillId="0" borderId="0" xfId="8" applyNumberFormat="1" applyFont="1"/>
    <xf numFmtId="168" fontId="3" fillId="0" borderId="0" xfId="4243" applyNumberFormat="1" applyFont="1" applyBorder="1"/>
    <xf numFmtId="0" fontId="59" fillId="0" borderId="0" xfId="4245" applyFont="1">
      <alignment shrinkToFit="1"/>
    </xf>
    <xf numFmtId="14" fontId="213" fillId="74" borderId="16" xfId="4245" applyNumberFormat="1" applyFont="1" applyFill="1" applyBorder="1" applyAlignment="1">
      <alignment horizontal="right" shrinkToFit="1"/>
    </xf>
    <xf numFmtId="0" fontId="145" fillId="0" borderId="0" xfId="0" applyFont="1"/>
    <xf numFmtId="14" fontId="143" fillId="0" borderId="0" xfId="0" applyNumberFormat="1" applyFont="1"/>
    <xf numFmtId="43" fontId="3" fillId="0" borderId="23" xfId="4208" applyFont="1" applyBorder="1"/>
    <xf numFmtId="168" fontId="3" fillId="0" borderId="0" xfId="4213" applyNumberFormat="1" applyFont="1"/>
    <xf numFmtId="168" fontId="3" fillId="0" borderId="0" xfId="4211" applyNumberFormat="1" applyFont="1" applyBorder="1"/>
    <xf numFmtId="2" fontId="193" fillId="68" borderId="0" xfId="365" applyNumberFormat="1" applyFont="1" applyFill="1" applyAlignment="1">
      <alignment horizontal="right" wrapText="1"/>
    </xf>
    <xf numFmtId="0" fontId="43" fillId="0" borderId="0" xfId="0" applyFont="1"/>
    <xf numFmtId="165" fontId="200" fillId="0" borderId="0" xfId="0" applyNumberFormat="1" applyFont="1"/>
    <xf numFmtId="0" fontId="215" fillId="0" borderId="0" xfId="0" applyFont="1"/>
    <xf numFmtId="168" fontId="49" fillId="0" borderId="0" xfId="4243" applyNumberFormat="1" applyFont="1" applyBorder="1"/>
    <xf numFmtId="2" fontId="152" fillId="0" borderId="23" xfId="0" applyNumberFormat="1" applyFont="1" applyBorder="1" applyAlignment="1">
      <alignment horizontal="right" vertical="center"/>
    </xf>
    <xf numFmtId="0" fontId="149" fillId="0" borderId="0" xfId="0" applyFont="1"/>
    <xf numFmtId="2" fontId="2" fillId="0" borderId="0" xfId="4254" applyNumberFormat="1"/>
    <xf numFmtId="165" fontId="4" fillId="0" borderId="0" xfId="4235" applyNumberFormat="1" applyFill="1"/>
    <xf numFmtId="0" fontId="151" fillId="0" borderId="46" xfId="0" applyFont="1" applyBorder="1" applyAlignment="1">
      <alignment vertical="center" textRotation="90"/>
    </xf>
    <xf numFmtId="0" fontId="151" fillId="56" borderId="47" xfId="0" applyFont="1" applyFill="1" applyBorder="1" applyAlignment="1">
      <alignment vertical="center" textRotation="90" wrapText="1"/>
    </xf>
    <xf numFmtId="0" fontId="49" fillId="0" borderId="56" xfId="0" applyFont="1" applyBorder="1"/>
    <xf numFmtId="0" fontId="152" fillId="0" borderId="53" xfId="0" applyFont="1" applyBorder="1" applyAlignment="1">
      <alignment vertical="center"/>
    </xf>
    <xf numFmtId="165" fontId="152" fillId="56" borderId="43" xfId="0" applyNumberFormat="1" applyFont="1" applyFill="1" applyBorder="1" applyAlignment="1">
      <alignment horizontal="right" vertical="center" wrapText="1"/>
    </xf>
    <xf numFmtId="0" fontId="49" fillId="0" borderId="43" xfId="0" applyFont="1" applyBorder="1"/>
    <xf numFmtId="0" fontId="151" fillId="0" borderId="53" xfId="0" applyFont="1" applyBorder="1" applyAlignment="1">
      <alignment vertical="center"/>
    </xf>
    <xf numFmtId="0" fontId="152" fillId="56" borderId="43" xfId="0" applyFont="1" applyFill="1" applyBorder="1" applyAlignment="1">
      <alignment horizontal="center" vertical="center" wrapText="1"/>
    </xf>
    <xf numFmtId="0" fontId="49" fillId="0" borderId="33" xfId="0" applyFont="1" applyBorder="1"/>
    <xf numFmtId="0" fontId="49" fillId="0" borderId="44" xfId="0" applyFont="1" applyBorder="1"/>
    <xf numFmtId="0" fontId="216" fillId="0" borderId="30" xfId="0" applyFont="1" applyBorder="1" applyAlignment="1">
      <alignment vertical="center"/>
    </xf>
    <xf numFmtId="0" fontId="216" fillId="0" borderId="32" xfId="0" applyFont="1" applyBorder="1" applyAlignment="1">
      <alignment vertical="center"/>
    </xf>
    <xf numFmtId="0" fontId="202" fillId="0" borderId="30" xfId="0" applyFont="1" applyBorder="1" applyAlignment="1">
      <alignment vertical="center"/>
    </xf>
    <xf numFmtId="0" fontId="202" fillId="0" borderId="32" xfId="0" applyFont="1" applyBorder="1" applyAlignment="1">
      <alignment vertical="center"/>
    </xf>
    <xf numFmtId="0" fontId="141" fillId="0" borderId="0" xfId="0" applyFont="1" applyAlignment="1">
      <alignment vertical="center" wrapText="1"/>
    </xf>
    <xf numFmtId="0" fontId="141" fillId="0" borderId="0" xfId="0" applyFont="1" applyAlignment="1">
      <alignment vertical="center"/>
    </xf>
    <xf numFmtId="0" fontId="37" fillId="0" borderId="0" xfId="559"/>
    <xf numFmtId="0" fontId="1" fillId="0" borderId="0" xfId="4198" applyFont="1"/>
    <xf numFmtId="0" fontId="219" fillId="0" borderId="0" xfId="10" applyFont="1"/>
    <xf numFmtId="0" fontId="1" fillId="0" borderId="0" xfId="4235" applyFont="1"/>
    <xf numFmtId="0" fontId="58" fillId="0" borderId="23" xfId="0" applyFont="1" applyBorder="1"/>
    <xf numFmtId="0" fontId="58" fillId="0" borderId="0" xfId="3601" applyFont="1"/>
    <xf numFmtId="0" fontId="1" fillId="0" borderId="0" xfId="4227" applyFont="1"/>
    <xf numFmtId="0" fontId="1" fillId="0" borderId="0" xfId="4232" applyFont="1"/>
    <xf numFmtId="0" fontId="49" fillId="0" borderId="30" xfId="0" applyFont="1" applyBorder="1" applyAlignment="1">
      <alignment vertical="center" wrapText="1"/>
    </xf>
    <xf numFmtId="0" fontId="144" fillId="0" borderId="31" xfId="0" applyFont="1" applyBorder="1" applyAlignment="1">
      <alignment horizontal="center" vertical="center" wrapText="1"/>
    </xf>
    <xf numFmtId="0" fontId="62" fillId="0" borderId="31" xfId="0" applyFont="1" applyBorder="1" applyAlignment="1">
      <alignment horizontal="center" vertical="center" wrapText="1"/>
    </xf>
    <xf numFmtId="0" fontId="144" fillId="0" borderId="32" xfId="0" applyFont="1" applyBorder="1" applyAlignment="1">
      <alignment vertical="center" wrapText="1"/>
    </xf>
    <xf numFmtId="0" fontId="141" fillId="0" borderId="32" xfId="0" applyFont="1" applyBorder="1" applyAlignment="1">
      <alignment vertical="center" wrapText="1"/>
    </xf>
    <xf numFmtId="0" fontId="62" fillId="0" borderId="32" xfId="0" applyFont="1" applyBorder="1" applyAlignment="1">
      <alignment vertical="center" wrapText="1"/>
    </xf>
    <xf numFmtId="0" fontId="62" fillId="0" borderId="33" xfId="0" applyFont="1" applyBorder="1" applyAlignment="1">
      <alignment horizontal="center" vertical="center" wrapText="1"/>
    </xf>
    <xf numFmtId="0" fontId="49" fillId="0" borderId="33" xfId="0" applyFont="1" applyBorder="1" applyAlignment="1">
      <alignment horizontal="center" vertical="center" wrapText="1"/>
    </xf>
    <xf numFmtId="0" fontId="62" fillId="0" borderId="23" xfId="0" applyFont="1" applyBorder="1" applyAlignment="1">
      <alignment vertical="center" textRotation="90" wrapText="1"/>
    </xf>
    <xf numFmtId="0" fontId="62" fillId="0" borderId="23" xfId="0" applyFont="1" applyBorder="1" applyAlignment="1">
      <alignment horizontal="center" vertical="center" textRotation="90" wrapText="1"/>
    </xf>
    <xf numFmtId="165" fontId="49" fillId="0" borderId="23" xfId="0" applyNumberFormat="1" applyFont="1" applyBorder="1" applyAlignment="1">
      <alignment horizontal="center" vertical="center" wrapText="1"/>
    </xf>
    <xf numFmtId="2" fontId="49" fillId="0" borderId="23" xfId="0" applyNumberFormat="1" applyFont="1" applyBorder="1" applyAlignment="1">
      <alignment horizontal="center" vertical="center" wrapText="1"/>
    </xf>
    <xf numFmtId="2" fontId="62" fillId="0" borderId="23" xfId="0" applyNumberFormat="1" applyFont="1" applyBorder="1" applyAlignment="1">
      <alignment horizontal="center" vertical="center" wrapText="1"/>
    </xf>
    <xf numFmtId="0" fontId="87" fillId="0" borderId="59" xfId="24" applyFont="1" applyBorder="1"/>
    <xf numFmtId="2" fontId="0" fillId="0" borderId="0" xfId="0" applyNumberFormat="1" applyFont="1"/>
    <xf numFmtId="0" fontId="49" fillId="0" borderId="23" xfId="0" applyFont="1" applyBorder="1"/>
    <xf numFmtId="2" fontId="49" fillId="0" borderId="23" xfId="0" applyNumberFormat="1" applyFont="1" applyBorder="1"/>
    <xf numFmtId="2" fontId="62" fillId="0" borderId="23" xfId="0" applyNumberFormat="1" applyFont="1" applyBorder="1"/>
    <xf numFmtId="0" fontId="216" fillId="0" borderId="23" xfId="0" applyFont="1" applyBorder="1" applyAlignment="1">
      <alignment vertical="center" wrapText="1"/>
    </xf>
    <xf numFmtId="0" fontId="151" fillId="0" borderId="23" xfId="0" applyFont="1" applyBorder="1" applyAlignment="1">
      <alignment horizontal="center" vertical="center" wrapText="1"/>
    </xf>
    <xf numFmtId="0" fontId="211" fillId="0" borderId="37" xfId="0" applyFont="1" applyBorder="1" applyAlignment="1">
      <alignment horizontal="center" vertical="center" wrapText="1"/>
    </xf>
    <xf numFmtId="0" fontId="211" fillId="0" borderId="36" xfId="0" applyFont="1" applyBorder="1" applyAlignment="1">
      <alignment horizontal="center" vertical="center" wrapText="1"/>
    </xf>
    <xf numFmtId="0" fontId="211" fillId="0" borderId="31" xfId="0" applyFont="1" applyBorder="1" applyAlignment="1">
      <alignment horizontal="center" vertical="center" wrapText="1"/>
    </xf>
    <xf numFmtId="0" fontId="154" fillId="0" borderId="23" xfId="0" applyFont="1" applyBorder="1" applyAlignment="1">
      <alignment horizontal="center" vertical="center"/>
    </xf>
    <xf numFmtId="0" fontId="62" fillId="0" borderId="0" xfId="0" applyFont="1" applyBorder="1" applyAlignment="1">
      <alignment horizontal="center" vertical="center" wrapText="1"/>
    </xf>
    <xf numFmtId="0" fontId="202" fillId="0" borderId="52" xfId="0" applyFont="1" applyBorder="1" applyAlignment="1">
      <alignment horizontal="center" vertical="center"/>
    </xf>
    <xf numFmtId="0" fontId="202" fillId="0" borderId="28" xfId="0" applyFont="1" applyBorder="1" applyAlignment="1">
      <alignment horizontal="center" vertical="center"/>
    </xf>
    <xf numFmtId="0" fontId="202" fillId="56" borderId="52" xfId="0" applyFont="1" applyFill="1" applyBorder="1" applyAlignment="1">
      <alignment horizontal="center" vertical="center"/>
    </xf>
    <xf numFmtId="0" fontId="202" fillId="56" borderId="28" xfId="0" applyFont="1" applyFill="1" applyBorder="1" applyAlignment="1">
      <alignment horizontal="center" vertical="center"/>
    </xf>
    <xf numFmtId="0" fontId="201" fillId="0" borderId="57" xfId="0" applyFont="1" applyBorder="1" applyAlignment="1">
      <alignment vertical="center"/>
    </xf>
    <xf numFmtId="0" fontId="201" fillId="0" borderId="45" xfId="0" applyFont="1" applyBorder="1" applyAlignment="1">
      <alignment vertical="center"/>
    </xf>
    <xf numFmtId="0" fontId="201" fillId="0" borderId="58" xfId="0" applyFont="1" applyBorder="1" applyAlignment="1">
      <alignment vertical="center"/>
    </xf>
    <xf numFmtId="0" fontId="151" fillId="0" borderId="53" xfId="0" applyFont="1" applyBorder="1" applyAlignment="1">
      <alignment vertical="center"/>
    </xf>
    <xf numFmtId="0" fontId="151" fillId="0" borderId="48" xfId="0" applyFont="1" applyBorder="1" applyAlignment="1">
      <alignment vertical="center"/>
    </xf>
    <xf numFmtId="0" fontId="151" fillId="0" borderId="49" xfId="0" applyFont="1" applyBorder="1" applyAlignment="1">
      <alignment vertical="center"/>
    </xf>
    <xf numFmtId="0" fontId="201" fillId="0" borderId="53" xfId="0" applyFont="1" applyBorder="1" applyAlignment="1">
      <alignment vertical="center"/>
    </xf>
    <xf numFmtId="0" fontId="201" fillId="0" borderId="27" xfId="0" applyFont="1" applyBorder="1" applyAlignment="1">
      <alignment vertical="center"/>
    </xf>
    <xf numFmtId="0" fontId="201" fillId="0" borderId="29" xfId="0" applyFont="1" applyBorder="1" applyAlignment="1">
      <alignment vertical="center"/>
    </xf>
    <xf numFmtId="0" fontId="151" fillId="0" borderId="28" xfId="0" applyFont="1" applyBorder="1" applyAlignment="1">
      <alignment vertical="center"/>
    </xf>
    <xf numFmtId="0" fontId="151" fillId="0" borderId="50" xfId="0" applyFont="1" applyBorder="1" applyAlignment="1">
      <alignment vertical="center"/>
    </xf>
    <xf numFmtId="0" fontId="151" fillId="56" borderId="42" xfId="0" applyFont="1" applyFill="1" applyBorder="1" applyAlignment="1">
      <alignment horizontal="center" vertical="center" wrapText="1"/>
    </xf>
    <xf numFmtId="0" fontId="151" fillId="56" borderId="54" xfId="0" applyFont="1" applyFill="1" applyBorder="1" applyAlignment="1">
      <alignment horizontal="center" vertical="center" wrapText="1"/>
    </xf>
    <xf numFmtId="0" fontId="151" fillId="0" borderId="27" xfId="0" applyFont="1" applyBorder="1" applyAlignment="1">
      <alignment vertical="center"/>
    </xf>
    <xf numFmtId="0" fontId="151" fillId="0" borderId="29" xfId="0" applyFont="1" applyBorder="1" applyAlignment="1">
      <alignment vertical="center"/>
    </xf>
    <xf numFmtId="0" fontId="151" fillId="0" borderId="23" xfId="0" applyFont="1" applyBorder="1" applyAlignment="1">
      <alignment vertical="center"/>
    </xf>
    <xf numFmtId="0" fontId="201" fillId="0" borderId="23" xfId="0" applyFont="1" applyBorder="1" applyAlignment="1">
      <alignment vertical="center"/>
    </xf>
    <xf numFmtId="0" fontId="201" fillId="0" borderId="24" xfId="0" applyFont="1" applyBorder="1" applyAlignment="1">
      <alignment vertical="center"/>
    </xf>
    <xf numFmtId="0" fontId="151" fillId="56" borderId="52" xfId="0" applyFont="1" applyFill="1" applyBorder="1" applyAlignment="1">
      <alignment horizontal="center" vertical="center" wrapText="1"/>
    </xf>
    <xf numFmtId="0" fontId="151" fillId="56" borderId="28" xfId="0" applyFont="1" applyFill="1" applyBorder="1" applyAlignment="1">
      <alignment horizontal="center" vertical="center" wrapText="1"/>
    </xf>
    <xf numFmtId="0" fontId="151" fillId="0" borderId="51" xfId="0" applyFont="1" applyBorder="1" applyAlignment="1">
      <alignment vertical="center"/>
    </xf>
    <xf numFmtId="0" fontId="151" fillId="0" borderId="55" xfId="0" applyFont="1" applyBorder="1" applyAlignment="1">
      <alignment vertical="center"/>
    </xf>
    <xf numFmtId="0" fontId="202" fillId="56" borderId="52" xfId="0" applyFont="1" applyFill="1" applyBorder="1" applyAlignment="1">
      <alignment horizontal="center" vertical="center" wrapText="1"/>
    </xf>
    <xf numFmtId="0" fontId="202" fillId="56" borderId="28" xfId="0" applyFont="1" applyFill="1" applyBorder="1" applyAlignment="1">
      <alignment horizontal="center" vertical="center" wrapText="1"/>
    </xf>
    <xf numFmtId="0" fontId="55" fillId="0" borderId="23" xfId="0" applyFont="1" applyBorder="1" applyAlignment="1">
      <alignment horizontal="center" vertical="center"/>
    </xf>
  </cellXfs>
  <cellStyles count="4255">
    <cellStyle name=" Verticals" xfId="900" xr:uid="{00000000-0005-0000-0000-000000000000}"/>
    <cellStyle name="_1_²ÜºÈÆø" xfId="901" xr:uid="{00000000-0005-0000-0000-000001000000}"/>
    <cellStyle name="1 indent" xfId="902" xr:uid="{00000000-0005-0000-0000-000002000000}"/>
    <cellStyle name="2 indents" xfId="903" xr:uid="{00000000-0005-0000-0000-000003000000}"/>
    <cellStyle name="20 % – Zvýraznění1" xfId="407" xr:uid="{00000000-0005-0000-0000-000004000000}"/>
    <cellStyle name="20 % – Zvýraznění2" xfId="408" xr:uid="{00000000-0005-0000-0000-000005000000}"/>
    <cellStyle name="20 % – Zvýraznění3" xfId="409" xr:uid="{00000000-0005-0000-0000-000006000000}"/>
    <cellStyle name="20 % – Zvýraznění4" xfId="410" xr:uid="{00000000-0005-0000-0000-000007000000}"/>
    <cellStyle name="20 % – Zvýraznění5" xfId="411" xr:uid="{00000000-0005-0000-0000-000008000000}"/>
    <cellStyle name="20 % – Zvýraznění6" xfId="412" xr:uid="{00000000-0005-0000-0000-000009000000}"/>
    <cellStyle name="20% - Accent1" xfId="58" builtinId="30" customBuiltin="1"/>
    <cellStyle name="20% - Accent1 10" xfId="3240" xr:uid="{00000000-0005-0000-0000-00000A000000}"/>
    <cellStyle name="20% - Accent1 10 2" xfId="3949" xr:uid="{00000000-0005-0000-0000-00000B000000}"/>
    <cellStyle name="20% - Accent1 11" xfId="3497" xr:uid="{00000000-0005-0000-0000-00000C000000}"/>
    <cellStyle name="20% - Accent1 11 2" xfId="4127" xr:uid="{00000000-0005-0000-0000-00000D000000}"/>
    <cellStyle name="20% - Accent1 2" xfId="103" xr:uid="{00000000-0005-0000-0000-00000E000000}"/>
    <cellStyle name="20% - Accent1 2 2" xfId="307" xr:uid="{00000000-0005-0000-0000-00000F000000}"/>
    <cellStyle name="20% - Accent1 2 2 2" xfId="904" xr:uid="{00000000-0005-0000-0000-000010000000}"/>
    <cellStyle name="20% - Accent1 2 2 3" xfId="3696" xr:uid="{00000000-0005-0000-0000-000011000000}"/>
    <cellStyle name="20% - Accent1 2 3" xfId="186" xr:uid="{00000000-0005-0000-0000-000012000000}"/>
    <cellStyle name="20% - Accent1 2 3 2" xfId="3629" xr:uid="{00000000-0005-0000-0000-000013000000}"/>
    <cellStyle name="20% - Accent1 2 4" xfId="561" xr:uid="{00000000-0005-0000-0000-000014000000}"/>
    <cellStyle name="20% - Accent1 3" xfId="200" xr:uid="{00000000-0005-0000-0000-000015000000}"/>
    <cellStyle name="20% - Accent1 3 2" xfId="321" xr:uid="{00000000-0005-0000-0000-000016000000}"/>
    <cellStyle name="20% - Accent1 3 2 2" xfId="3710" xr:uid="{00000000-0005-0000-0000-000017000000}"/>
    <cellStyle name="20% - Accent1 3 3" xfId="486" xr:uid="{00000000-0005-0000-0000-000018000000}"/>
    <cellStyle name="20% - Accent1 3 4" xfId="565" xr:uid="{00000000-0005-0000-0000-000019000000}"/>
    <cellStyle name="20% - Accent1 3 5" xfId="3643" xr:uid="{00000000-0005-0000-0000-00001A000000}"/>
    <cellStyle name="20% - Accent1 4" xfId="214" xr:uid="{00000000-0005-0000-0000-00001B000000}"/>
    <cellStyle name="20% - Accent1 4 2" xfId="564" xr:uid="{00000000-0005-0000-0000-00001C000000}"/>
    <cellStyle name="20% - Accent1 4 3" xfId="3657" xr:uid="{00000000-0005-0000-0000-00001D000000}"/>
    <cellStyle name="20% - Accent1 5" xfId="281" xr:uid="{00000000-0005-0000-0000-00001E000000}"/>
    <cellStyle name="20% - Accent1 5 2" xfId="567" xr:uid="{00000000-0005-0000-0000-00001F000000}"/>
    <cellStyle name="20% - Accent1 5 3" xfId="3681" xr:uid="{00000000-0005-0000-0000-000020000000}"/>
    <cellStyle name="20% - Accent1 6" xfId="242" xr:uid="{00000000-0005-0000-0000-000021000000}"/>
    <cellStyle name="20% - Accent1 6 2" xfId="566" xr:uid="{00000000-0005-0000-0000-000022000000}"/>
    <cellStyle name="20% - Accent1 6 3" xfId="3669" xr:uid="{00000000-0005-0000-0000-000023000000}"/>
    <cellStyle name="20% - Accent1 7" xfId="160" xr:uid="{00000000-0005-0000-0000-000024000000}"/>
    <cellStyle name="20% - Accent1 7 2" xfId="570" xr:uid="{00000000-0005-0000-0000-000025000000}"/>
    <cellStyle name="20% - Accent1 7 3" xfId="3614" xr:uid="{00000000-0005-0000-0000-000026000000}"/>
    <cellStyle name="20% - Accent1 8" xfId="470" xr:uid="{00000000-0005-0000-0000-000027000000}"/>
    <cellStyle name="20% - Accent1 8 2" xfId="3741" xr:uid="{00000000-0005-0000-0000-000028000000}"/>
    <cellStyle name="20% - Accent1 9" xfId="631" xr:uid="{00000000-0005-0000-0000-000029000000}"/>
    <cellStyle name="20% - Accent1 9 2" xfId="3803" xr:uid="{00000000-0005-0000-0000-00002A000000}"/>
    <cellStyle name="20% - Accent2" xfId="62" builtinId="34" customBuiltin="1"/>
    <cellStyle name="20% - Accent2 10" xfId="3243" xr:uid="{00000000-0005-0000-0000-00002B000000}"/>
    <cellStyle name="20% - Accent2 10 2" xfId="3951" xr:uid="{00000000-0005-0000-0000-00002C000000}"/>
    <cellStyle name="20% - Accent2 11" xfId="3501" xr:uid="{00000000-0005-0000-0000-00002D000000}"/>
    <cellStyle name="20% - Accent2 11 2" xfId="4130" xr:uid="{00000000-0005-0000-0000-00002E000000}"/>
    <cellStyle name="20% - Accent2 2" xfId="107" xr:uid="{00000000-0005-0000-0000-00002F000000}"/>
    <cellStyle name="20% - Accent2 2 2" xfId="309" xr:uid="{00000000-0005-0000-0000-000030000000}"/>
    <cellStyle name="20% - Accent2 2 2 2" xfId="905" xr:uid="{00000000-0005-0000-0000-000031000000}"/>
    <cellStyle name="20% - Accent2 2 2 3" xfId="3698" xr:uid="{00000000-0005-0000-0000-000032000000}"/>
    <cellStyle name="20% - Accent2 2 3" xfId="188" xr:uid="{00000000-0005-0000-0000-000033000000}"/>
    <cellStyle name="20% - Accent2 2 3 2" xfId="3631" xr:uid="{00000000-0005-0000-0000-000034000000}"/>
    <cellStyle name="20% - Accent2 2 4" xfId="569" xr:uid="{00000000-0005-0000-0000-000035000000}"/>
    <cellStyle name="20% - Accent2 3" xfId="202" xr:uid="{00000000-0005-0000-0000-000036000000}"/>
    <cellStyle name="20% - Accent2 3 2" xfId="323" xr:uid="{00000000-0005-0000-0000-000037000000}"/>
    <cellStyle name="20% - Accent2 3 2 2" xfId="3712" xr:uid="{00000000-0005-0000-0000-000038000000}"/>
    <cellStyle name="20% - Accent2 3 3" xfId="488" xr:uid="{00000000-0005-0000-0000-000039000000}"/>
    <cellStyle name="20% - Accent2 3 4" xfId="572" xr:uid="{00000000-0005-0000-0000-00003A000000}"/>
    <cellStyle name="20% - Accent2 3 5" xfId="3645" xr:uid="{00000000-0005-0000-0000-00003B000000}"/>
    <cellStyle name="20% - Accent2 4" xfId="216" xr:uid="{00000000-0005-0000-0000-00003C000000}"/>
    <cellStyle name="20% - Accent2 4 2" xfId="571" xr:uid="{00000000-0005-0000-0000-00003D000000}"/>
    <cellStyle name="20% - Accent2 4 3" xfId="3659" xr:uid="{00000000-0005-0000-0000-00003E000000}"/>
    <cellStyle name="20% - Accent2 5" xfId="285" xr:uid="{00000000-0005-0000-0000-00003F000000}"/>
    <cellStyle name="20% - Accent2 5 2" xfId="579" xr:uid="{00000000-0005-0000-0000-000040000000}"/>
    <cellStyle name="20% - Accent2 5 3" xfId="3683" xr:uid="{00000000-0005-0000-0000-000041000000}"/>
    <cellStyle name="20% - Accent2 6" xfId="246" xr:uid="{00000000-0005-0000-0000-000042000000}"/>
    <cellStyle name="20% - Accent2 6 2" xfId="577" xr:uid="{00000000-0005-0000-0000-000043000000}"/>
    <cellStyle name="20% - Accent2 6 3" xfId="3671" xr:uid="{00000000-0005-0000-0000-000044000000}"/>
    <cellStyle name="20% - Accent2 7" xfId="164" xr:uid="{00000000-0005-0000-0000-000045000000}"/>
    <cellStyle name="20% - Accent2 7 2" xfId="582" xr:uid="{00000000-0005-0000-0000-000046000000}"/>
    <cellStyle name="20% - Accent2 7 3" xfId="3616" xr:uid="{00000000-0005-0000-0000-000047000000}"/>
    <cellStyle name="20% - Accent2 8" xfId="472" xr:uid="{00000000-0005-0000-0000-000048000000}"/>
    <cellStyle name="20% - Accent2 8 2" xfId="3743" xr:uid="{00000000-0005-0000-0000-000049000000}"/>
    <cellStyle name="20% - Accent2 9" xfId="629" xr:uid="{00000000-0005-0000-0000-00004A000000}"/>
    <cellStyle name="20% - Accent2 9 2" xfId="3801" xr:uid="{00000000-0005-0000-0000-00004B000000}"/>
    <cellStyle name="20% - Accent3" xfId="66" builtinId="38" customBuiltin="1"/>
    <cellStyle name="20% - Accent3 10" xfId="3246" xr:uid="{00000000-0005-0000-0000-00004C000000}"/>
    <cellStyle name="20% - Accent3 10 2" xfId="3953" xr:uid="{00000000-0005-0000-0000-00004D000000}"/>
    <cellStyle name="20% - Accent3 11" xfId="3505" xr:uid="{00000000-0005-0000-0000-00004E000000}"/>
    <cellStyle name="20% - Accent3 11 2" xfId="4133" xr:uid="{00000000-0005-0000-0000-00004F000000}"/>
    <cellStyle name="20% - Accent3 2" xfId="111" xr:uid="{00000000-0005-0000-0000-000050000000}"/>
    <cellStyle name="20% - Accent3 2 2" xfId="311" xr:uid="{00000000-0005-0000-0000-000051000000}"/>
    <cellStyle name="20% - Accent3 2 2 2" xfId="906" xr:uid="{00000000-0005-0000-0000-000052000000}"/>
    <cellStyle name="20% - Accent3 2 2 3" xfId="3700" xr:uid="{00000000-0005-0000-0000-000053000000}"/>
    <cellStyle name="20% - Accent3 2 3" xfId="190" xr:uid="{00000000-0005-0000-0000-000054000000}"/>
    <cellStyle name="20% - Accent3 2 3 2" xfId="3633" xr:uid="{00000000-0005-0000-0000-000055000000}"/>
    <cellStyle name="20% - Accent3 2 4" xfId="581" xr:uid="{00000000-0005-0000-0000-000056000000}"/>
    <cellStyle name="20% - Accent3 3" xfId="204" xr:uid="{00000000-0005-0000-0000-000057000000}"/>
    <cellStyle name="20% - Accent3 3 2" xfId="325" xr:uid="{00000000-0005-0000-0000-000058000000}"/>
    <cellStyle name="20% - Accent3 3 2 2" xfId="3714" xr:uid="{00000000-0005-0000-0000-000059000000}"/>
    <cellStyle name="20% - Accent3 3 3" xfId="490" xr:uid="{00000000-0005-0000-0000-00005A000000}"/>
    <cellStyle name="20% - Accent3 3 4" xfId="585" xr:uid="{00000000-0005-0000-0000-00005B000000}"/>
    <cellStyle name="20% - Accent3 3 5" xfId="3647" xr:uid="{00000000-0005-0000-0000-00005C000000}"/>
    <cellStyle name="20% - Accent3 4" xfId="218" xr:uid="{00000000-0005-0000-0000-00005D000000}"/>
    <cellStyle name="20% - Accent3 4 2" xfId="583" xr:uid="{00000000-0005-0000-0000-00005E000000}"/>
    <cellStyle name="20% - Accent3 4 3" xfId="3661" xr:uid="{00000000-0005-0000-0000-00005F000000}"/>
    <cellStyle name="20% - Accent3 5" xfId="289" xr:uid="{00000000-0005-0000-0000-000060000000}"/>
    <cellStyle name="20% - Accent3 5 2" xfId="591" xr:uid="{00000000-0005-0000-0000-000061000000}"/>
    <cellStyle name="20% - Accent3 5 3" xfId="3685" xr:uid="{00000000-0005-0000-0000-000062000000}"/>
    <cellStyle name="20% - Accent3 6" xfId="250" xr:uid="{00000000-0005-0000-0000-000063000000}"/>
    <cellStyle name="20% - Accent3 6 2" xfId="586" xr:uid="{00000000-0005-0000-0000-000064000000}"/>
    <cellStyle name="20% - Accent3 6 3" xfId="3673" xr:uid="{00000000-0005-0000-0000-000065000000}"/>
    <cellStyle name="20% - Accent3 7" xfId="168" xr:uid="{00000000-0005-0000-0000-000066000000}"/>
    <cellStyle name="20% - Accent3 7 2" xfId="593" xr:uid="{00000000-0005-0000-0000-000067000000}"/>
    <cellStyle name="20% - Accent3 7 3" xfId="3618" xr:uid="{00000000-0005-0000-0000-000068000000}"/>
    <cellStyle name="20% - Accent3 8" xfId="474" xr:uid="{00000000-0005-0000-0000-000069000000}"/>
    <cellStyle name="20% - Accent3 8 2" xfId="3745" xr:uid="{00000000-0005-0000-0000-00006A000000}"/>
    <cellStyle name="20% - Accent3 9" xfId="626" xr:uid="{00000000-0005-0000-0000-00006B000000}"/>
    <cellStyle name="20% - Accent3 9 2" xfId="3799" xr:uid="{00000000-0005-0000-0000-00006C000000}"/>
    <cellStyle name="20% - Accent4" xfId="70" builtinId="42" customBuiltin="1"/>
    <cellStyle name="20% - Accent4 10" xfId="3249" xr:uid="{00000000-0005-0000-0000-00006D000000}"/>
    <cellStyle name="20% - Accent4 10 2" xfId="3955" xr:uid="{00000000-0005-0000-0000-00006E000000}"/>
    <cellStyle name="20% - Accent4 11" xfId="3509" xr:uid="{00000000-0005-0000-0000-00006F000000}"/>
    <cellStyle name="20% - Accent4 11 2" xfId="4136" xr:uid="{00000000-0005-0000-0000-000070000000}"/>
    <cellStyle name="20% - Accent4 2" xfId="115" xr:uid="{00000000-0005-0000-0000-000071000000}"/>
    <cellStyle name="20% - Accent4 2 2" xfId="313" xr:uid="{00000000-0005-0000-0000-000072000000}"/>
    <cellStyle name="20% - Accent4 2 2 2" xfId="907" xr:uid="{00000000-0005-0000-0000-000073000000}"/>
    <cellStyle name="20% - Accent4 2 2 3" xfId="3702" xr:uid="{00000000-0005-0000-0000-000074000000}"/>
    <cellStyle name="20% - Accent4 2 3" xfId="192" xr:uid="{00000000-0005-0000-0000-000075000000}"/>
    <cellStyle name="20% - Accent4 2 3 2" xfId="3635" xr:uid="{00000000-0005-0000-0000-000076000000}"/>
    <cellStyle name="20% - Accent4 2 4" xfId="592" xr:uid="{00000000-0005-0000-0000-000077000000}"/>
    <cellStyle name="20% - Accent4 3" xfId="206" xr:uid="{00000000-0005-0000-0000-000078000000}"/>
    <cellStyle name="20% - Accent4 3 2" xfId="327" xr:uid="{00000000-0005-0000-0000-000079000000}"/>
    <cellStyle name="20% - Accent4 3 2 2" xfId="3716" xr:uid="{00000000-0005-0000-0000-00007A000000}"/>
    <cellStyle name="20% - Accent4 3 3" xfId="491" xr:uid="{00000000-0005-0000-0000-00007B000000}"/>
    <cellStyle name="20% - Accent4 3 4" xfId="599" xr:uid="{00000000-0005-0000-0000-00007C000000}"/>
    <cellStyle name="20% - Accent4 3 5" xfId="3649" xr:uid="{00000000-0005-0000-0000-00007D000000}"/>
    <cellStyle name="20% - Accent4 4" xfId="220" xr:uid="{00000000-0005-0000-0000-00007E000000}"/>
    <cellStyle name="20% - Accent4 4 2" xfId="598" xr:uid="{00000000-0005-0000-0000-00007F000000}"/>
    <cellStyle name="20% - Accent4 4 3" xfId="3663" xr:uid="{00000000-0005-0000-0000-000080000000}"/>
    <cellStyle name="20% - Accent4 5" xfId="293" xr:uid="{00000000-0005-0000-0000-000081000000}"/>
    <cellStyle name="20% - Accent4 5 2" xfId="602" xr:uid="{00000000-0005-0000-0000-000082000000}"/>
    <cellStyle name="20% - Accent4 5 3" xfId="3687" xr:uid="{00000000-0005-0000-0000-000083000000}"/>
    <cellStyle name="20% - Accent4 6" xfId="254" xr:uid="{00000000-0005-0000-0000-000084000000}"/>
    <cellStyle name="20% - Accent4 6 2" xfId="600" xr:uid="{00000000-0005-0000-0000-000085000000}"/>
    <cellStyle name="20% - Accent4 6 3" xfId="3675" xr:uid="{00000000-0005-0000-0000-000086000000}"/>
    <cellStyle name="20% - Accent4 7" xfId="172" xr:uid="{00000000-0005-0000-0000-000087000000}"/>
    <cellStyle name="20% - Accent4 7 2" xfId="604" xr:uid="{00000000-0005-0000-0000-000088000000}"/>
    <cellStyle name="20% - Accent4 7 3" xfId="3620" xr:uid="{00000000-0005-0000-0000-000089000000}"/>
    <cellStyle name="20% - Accent4 8" xfId="476" xr:uid="{00000000-0005-0000-0000-00008A000000}"/>
    <cellStyle name="20% - Accent4 8 2" xfId="3747" xr:uid="{00000000-0005-0000-0000-00008B000000}"/>
    <cellStyle name="20% - Accent4 9" xfId="623" xr:uid="{00000000-0005-0000-0000-00008C000000}"/>
    <cellStyle name="20% - Accent4 9 2" xfId="3797" xr:uid="{00000000-0005-0000-0000-00008D000000}"/>
    <cellStyle name="20% - Accent5" xfId="74" builtinId="46" customBuiltin="1"/>
    <cellStyle name="20% - Accent5 10" xfId="3252" xr:uid="{00000000-0005-0000-0000-00008E000000}"/>
    <cellStyle name="20% - Accent5 10 2" xfId="3957" xr:uid="{00000000-0005-0000-0000-00008F000000}"/>
    <cellStyle name="20% - Accent5 11" xfId="3513" xr:uid="{00000000-0005-0000-0000-000090000000}"/>
    <cellStyle name="20% - Accent5 11 2" xfId="4139" xr:uid="{00000000-0005-0000-0000-000091000000}"/>
    <cellStyle name="20% - Accent5 2" xfId="119" xr:uid="{00000000-0005-0000-0000-000092000000}"/>
    <cellStyle name="20% - Accent5 2 2" xfId="315" xr:uid="{00000000-0005-0000-0000-000093000000}"/>
    <cellStyle name="20% - Accent5 2 2 2" xfId="908" xr:uid="{00000000-0005-0000-0000-000094000000}"/>
    <cellStyle name="20% - Accent5 2 2 3" xfId="3704" xr:uid="{00000000-0005-0000-0000-000095000000}"/>
    <cellStyle name="20% - Accent5 2 3" xfId="194" xr:uid="{00000000-0005-0000-0000-000096000000}"/>
    <cellStyle name="20% - Accent5 2 3 2" xfId="3637" xr:uid="{00000000-0005-0000-0000-000097000000}"/>
    <cellStyle name="20% - Accent5 2 4" xfId="603" xr:uid="{00000000-0005-0000-0000-000098000000}"/>
    <cellStyle name="20% - Accent5 3" xfId="208" xr:uid="{00000000-0005-0000-0000-000099000000}"/>
    <cellStyle name="20% - Accent5 3 2" xfId="329" xr:uid="{00000000-0005-0000-0000-00009A000000}"/>
    <cellStyle name="20% - Accent5 3 2 2" xfId="3718" xr:uid="{00000000-0005-0000-0000-00009B000000}"/>
    <cellStyle name="20% - Accent5 3 3" xfId="493" xr:uid="{00000000-0005-0000-0000-00009C000000}"/>
    <cellStyle name="20% - Accent5 3 4" xfId="608" xr:uid="{00000000-0005-0000-0000-00009D000000}"/>
    <cellStyle name="20% - Accent5 3 5" xfId="3651" xr:uid="{00000000-0005-0000-0000-00009E000000}"/>
    <cellStyle name="20% - Accent5 4" xfId="222" xr:uid="{00000000-0005-0000-0000-00009F000000}"/>
    <cellStyle name="20% - Accent5 4 2" xfId="605" xr:uid="{00000000-0005-0000-0000-0000A0000000}"/>
    <cellStyle name="20% - Accent5 4 3" xfId="3665" xr:uid="{00000000-0005-0000-0000-0000A1000000}"/>
    <cellStyle name="20% - Accent5 5" xfId="297" xr:uid="{00000000-0005-0000-0000-0000A2000000}"/>
    <cellStyle name="20% - Accent5 5 2" xfId="484" xr:uid="{00000000-0005-0000-0000-0000A3000000}"/>
    <cellStyle name="20% - Accent5 5 3" xfId="3689" xr:uid="{00000000-0005-0000-0000-0000A4000000}"/>
    <cellStyle name="20% - Accent5 6" xfId="258" xr:uid="{00000000-0005-0000-0000-0000A5000000}"/>
    <cellStyle name="20% - Accent5 6 2" xfId="610" xr:uid="{00000000-0005-0000-0000-0000A6000000}"/>
    <cellStyle name="20% - Accent5 6 3" xfId="3677" xr:uid="{00000000-0005-0000-0000-0000A7000000}"/>
    <cellStyle name="20% - Accent5 7" xfId="176" xr:uid="{00000000-0005-0000-0000-0000A8000000}"/>
    <cellStyle name="20% - Accent5 7 2" xfId="637" xr:uid="{00000000-0005-0000-0000-0000A9000000}"/>
    <cellStyle name="20% - Accent5 7 3" xfId="3622" xr:uid="{00000000-0005-0000-0000-0000AA000000}"/>
    <cellStyle name="20% - Accent5 8" xfId="478" xr:uid="{00000000-0005-0000-0000-0000AB000000}"/>
    <cellStyle name="20% - Accent5 8 2" xfId="3749" xr:uid="{00000000-0005-0000-0000-0000AC000000}"/>
    <cellStyle name="20% - Accent5 9" xfId="621" xr:uid="{00000000-0005-0000-0000-0000AD000000}"/>
    <cellStyle name="20% - Accent5 9 2" xfId="3795" xr:uid="{00000000-0005-0000-0000-0000AE000000}"/>
    <cellStyle name="20% - Accent6" xfId="78" builtinId="50" customBuiltin="1"/>
    <cellStyle name="20% - Accent6 10" xfId="3255" xr:uid="{00000000-0005-0000-0000-0000AF000000}"/>
    <cellStyle name="20% - Accent6 10 2" xfId="3959" xr:uid="{00000000-0005-0000-0000-0000B0000000}"/>
    <cellStyle name="20% - Accent6 11" xfId="3517" xr:uid="{00000000-0005-0000-0000-0000B1000000}"/>
    <cellStyle name="20% - Accent6 11 2" xfId="4142" xr:uid="{00000000-0005-0000-0000-0000B2000000}"/>
    <cellStyle name="20% - Accent6 2" xfId="123" xr:uid="{00000000-0005-0000-0000-0000B3000000}"/>
    <cellStyle name="20% - Accent6 2 2" xfId="317" xr:uid="{00000000-0005-0000-0000-0000B4000000}"/>
    <cellStyle name="20% - Accent6 2 2 2" xfId="909" xr:uid="{00000000-0005-0000-0000-0000B5000000}"/>
    <cellStyle name="20% - Accent6 2 2 3" xfId="3706" xr:uid="{00000000-0005-0000-0000-0000B6000000}"/>
    <cellStyle name="20% - Accent6 2 3" xfId="196" xr:uid="{00000000-0005-0000-0000-0000B7000000}"/>
    <cellStyle name="20% - Accent6 2 3 2" xfId="3639" xr:uid="{00000000-0005-0000-0000-0000B8000000}"/>
    <cellStyle name="20% - Accent6 2 4" xfId="638" xr:uid="{00000000-0005-0000-0000-0000B9000000}"/>
    <cellStyle name="20% - Accent6 3" xfId="210" xr:uid="{00000000-0005-0000-0000-0000BA000000}"/>
    <cellStyle name="20% - Accent6 3 2" xfId="331" xr:uid="{00000000-0005-0000-0000-0000BB000000}"/>
    <cellStyle name="20% - Accent6 3 2 2" xfId="3720" xr:uid="{00000000-0005-0000-0000-0000BC000000}"/>
    <cellStyle name="20% - Accent6 3 3" xfId="495" xr:uid="{00000000-0005-0000-0000-0000BD000000}"/>
    <cellStyle name="20% - Accent6 3 4" xfId="639" xr:uid="{00000000-0005-0000-0000-0000BE000000}"/>
    <cellStyle name="20% - Accent6 3 5" xfId="3653" xr:uid="{00000000-0005-0000-0000-0000BF000000}"/>
    <cellStyle name="20% - Accent6 4" xfId="224" xr:uid="{00000000-0005-0000-0000-0000C0000000}"/>
    <cellStyle name="20% - Accent6 4 2" xfId="640" xr:uid="{00000000-0005-0000-0000-0000C1000000}"/>
    <cellStyle name="20% - Accent6 4 3" xfId="3667" xr:uid="{00000000-0005-0000-0000-0000C2000000}"/>
    <cellStyle name="20% - Accent6 5" xfId="301" xr:uid="{00000000-0005-0000-0000-0000C3000000}"/>
    <cellStyle name="20% - Accent6 5 2" xfId="641" xr:uid="{00000000-0005-0000-0000-0000C4000000}"/>
    <cellStyle name="20% - Accent6 5 3" xfId="3691" xr:uid="{00000000-0005-0000-0000-0000C5000000}"/>
    <cellStyle name="20% - Accent6 6" xfId="262" xr:uid="{00000000-0005-0000-0000-0000C6000000}"/>
    <cellStyle name="20% - Accent6 6 2" xfId="642" xr:uid="{00000000-0005-0000-0000-0000C7000000}"/>
    <cellStyle name="20% - Accent6 6 3" xfId="3679" xr:uid="{00000000-0005-0000-0000-0000C8000000}"/>
    <cellStyle name="20% - Accent6 7" xfId="180" xr:uid="{00000000-0005-0000-0000-0000C9000000}"/>
    <cellStyle name="20% - Accent6 7 2" xfId="643" xr:uid="{00000000-0005-0000-0000-0000CA000000}"/>
    <cellStyle name="20% - Accent6 7 3" xfId="3624" xr:uid="{00000000-0005-0000-0000-0000CB000000}"/>
    <cellStyle name="20% - Accent6 8" xfId="480" xr:uid="{00000000-0005-0000-0000-0000CC000000}"/>
    <cellStyle name="20% - Accent6 8 2" xfId="3751" xr:uid="{00000000-0005-0000-0000-0000CD000000}"/>
    <cellStyle name="20% - Accent6 9" xfId="618" xr:uid="{00000000-0005-0000-0000-0000CE000000}"/>
    <cellStyle name="20% - Accent6 9 2" xfId="3792" xr:uid="{00000000-0005-0000-0000-0000CF000000}"/>
    <cellStyle name="3 indents" xfId="910" xr:uid="{00000000-0005-0000-0000-0000D6000000}"/>
    <cellStyle name="4 indents" xfId="911" xr:uid="{00000000-0005-0000-0000-0000D7000000}"/>
    <cellStyle name="40 % – Zvýraznění1" xfId="413" xr:uid="{00000000-0005-0000-0000-0000D8000000}"/>
    <cellStyle name="40 % – Zvýraznění2" xfId="414" xr:uid="{00000000-0005-0000-0000-0000D9000000}"/>
    <cellStyle name="40 % – Zvýraznění3" xfId="415" xr:uid="{00000000-0005-0000-0000-0000DA000000}"/>
    <cellStyle name="40 % – Zvýraznění4" xfId="416" xr:uid="{00000000-0005-0000-0000-0000DB000000}"/>
    <cellStyle name="40 % – Zvýraznění5" xfId="417" xr:uid="{00000000-0005-0000-0000-0000DC000000}"/>
    <cellStyle name="40 % – Zvýraznění6" xfId="418" xr:uid="{00000000-0005-0000-0000-0000DD000000}"/>
    <cellStyle name="40% - Accent1" xfId="59" builtinId="31" customBuiltin="1"/>
    <cellStyle name="40% - Accent1 10" xfId="3241" xr:uid="{00000000-0005-0000-0000-0000DE000000}"/>
    <cellStyle name="40% - Accent1 10 2" xfId="3950" xr:uid="{00000000-0005-0000-0000-0000DF000000}"/>
    <cellStyle name="40% - Accent1 11" xfId="3498" xr:uid="{00000000-0005-0000-0000-0000E0000000}"/>
    <cellStyle name="40% - Accent1 11 2" xfId="4128" xr:uid="{00000000-0005-0000-0000-0000E1000000}"/>
    <cellStyle name="40% - Accent1 2" xfId="104" xr:uid="{00000000-0005-0000-0000-0000E2000000}"/>
    <cellStyle name="40% - Accent1 2 2" xfId="308" xr:uid="{00000000-0005-0000-0000-0000E3000000}"/>
    <cellStyle name="40% - Accent1 2 2 2" xfId="912" xr:uid="{00000000-0005-0000-0000-0000E4000000}"/>
    <cellStyle name="40% - Accent1 2 2 3" xfId="3697" xr:uid="{00000000-0005-0000-0000-0000E5000000}"/>
    <cellStyle name="40% - Accent1 2 3" xfId="187" xr:uid="{00000000-0005-0000-0000-0000E6000000}"/>
    <cellStyle name="40% - Accent1 2 3 2" xfId="3630" xr:uid="{00000000-0005-0000-0000-0000E7000000}"/>
    <cellStyle name="40% - Accent1 2 4" xfId="644" xr:uid="{00000000-0005-0000-0000-0000E8000000}"/>
    <cellStyle name="40% - Accent1 3" xfId="201" xr:uid="{00000000-0005-0000-0000-0000E9000000}"/>
    <cellStyle name="40% - Accent1 3 2" xfId="322" xr:uid="{00000000-0005-0000-0000-0000EA000000}"/>
    <cellStyle name="40% - Accent1 3 2 2" xfId="3711" xr:uid="{00000000-0005-0000-0000-0000EB000000}"/>
    <cellStyle name="40% - Accent1 3 3" xfId="497" xr:uid="{00000000-0005-0000-0000-0000EC000000}"/>
    <cellStyle name="40% - Accent1 3 4" xfId="645" xr:uid="{00000000-0005-0000-0000-0000ED000000}"/>
    <cellStyle name="40% - Accent1 3 5" xfId="3644" xr:uid="{00000000-0005-0000-0000-0000EE000000}"/>
    <cellStyle name="40% - Accent1 4" xfId="215" xr:uid="{00000000-0005-0000-0000-0000EF000000}"/>
    <cellStyle name="40% - Accent1 4 2" xfId="646" xr:uid="{00000000-0005-0000-0000-0000F0000000}"/>
    <cellStyle name="40% - Accent1 4 3" xfId="3658" xr:uid="{00000000-0005-0000-0000-0000F1000000}"/>
    <cellStyle name="40% - Accent1 5" xfId="282" xr:uid="{00000000-0005-0000-0000-0000F2000000}"/>
    <cellStyle name="40% - Accent1 5 2" xfId="647" xr:uid="{00000000-0005-0000-0000-0000F3000000}"/>
    <cellStyle name="40% - Accent1 5 3" xfId="3682" xr:uid="{00000000-0005-0000-0000-0000F4000000}"/>
    <cellStyle name="40% - Accent1 6" xfId="243" xr:uid="{00000000-0005-0000-0000-0000F5000000}"/>
    <cellStyle name="40% - Accent1 6 2" xfId="648" xr:uid="{00000000-0005-0000-0000-0000F6000000}"/>
    <cellStyle name="40% - Accent1 6 3" xfId="3670" xr:uid="{00000000-0005-0000-0000-0000F7000000}"/>
    <cellStyle name="40% - Accent1 7" xfId="161" xr:uid="{00000000-0005-0000-0000-0000F8000000}"/>
    <cellStyle name="40% - Accent1 7 2" xfId="649" xr:uid="{00000000-0005-0000-0000-0000F9000000}"/>
    <cellStyle name="40% - Accent1 7 3" xfId="3615" xr:uid="{00000000-0005-0000-0000-0000FA000000}"/>
    <cellStyle name="40% - Accent1 8" xfId="471" xr:uid="{00000000-0005-0000-0000-0000FB000000}"/>
    <cellStyle name="40% - Accent1 8 2" xfId="3742" xr:uid="{00000000-0005-0000-0000-0000FC000000}"/>
    <cellStyle name="40% - Accent1 9" xfId="630" xr:uid="{00000000-0005-0000-0000-0000FD000000}"/>
    <cellStyle name="40% - Accent1 9 2" xfId="3802" xr:uid="{00000000-0005-0000-0000-0000FE000000}"/>
    <cellStyle name="40% - Accent2" xfId="63" builtinId="35" customBuiltin="1"/>
    <cellStyle name="40% - Accent2 10" xfId="3244" xr:uid="{00000000-0005-0000-0000-0000FF000000}"/>
    <cellStyle name="40% - Accent2 10 2" xfId="3952" xr:uid="{00000000-0005-0000-0000-000000010000}"/>
    <cellStyle name="40% - Accent2 11" xfId="3502" xr:uid="{00000000-0005-0000-0000-000001010000}"/>
    <cellStyle name="40% - Accent2 11 2" xfId="4131" xr:uid="{00000000-0005-0000-0000-000002010000}"/>
    <cellStyle name="40% - Accent2 2" xfId="108" xr:uid="{00000000-0005-0000-0000-000003010000}"/>
    <cellStyle name="40% - Accent2 2 2" xfId="310" xr:uid="{00000000-0005-0000-0000-000004010000}"/>
    <cellStyle name="40% - Accent2 2 2 2" xfId="913" xr:uid="{00000000-0005-0000-0000-000005010000}"/>
    <cellStyle name="40% - Accent2 2 2 3" xfId="3699" xr:uid="{00000000-0005-0000-0000-000006010000}"/>
    <cellStyle name="40% - Accent2 2 3" xfId="189" xr:uid="{00000000-0005-0000-0000-000007010000}"/>
    <cellStyle name="40% - Accent2 2 3 2" xfId="3632" xr:uid="{00000000-0005-0000-0000-000008010000}"/>
    <cellStyle name="40% - Accent2 2 4" xfId="650" xr:uid="{00000000-0005-0000-0000-000009010000}"/>
    <cellStyle name="40% - Accent2 3" xfId="203" xr:uid="{00000000-0005-0000-0000-00000A010000}"/>
    <cellStyle name="40% - Accent2 3 2" xfId="324" xr:uid="{00000000-0005-0000-0000-00000B010000}"/>
    <cellStyle name="40% - Accent2 3 2 2" xfId="3713" xr:uid="{00000000-0005-0000-0000-00000C010000}"/>
    <cellStyle name="40% - Accent2 3 3" xfId="499" xr:uid="{00000000-0005-0000-0000-00000D010000}"/>
    <cellStyle name="40% - Accent2 3 4" xfId="651" xr:uid="{00000000-0005-0000-0000-00000E010000}"/>
    <cellStyle name="40% - Accent2 3 5" xfId="3646" xr:uid="{00000000-0005-0000-0000-00000F010000}"/>
    <cellStyle name="40% - Accent2 4" xfId="217" xr:uid="{00000000-0005-0000-0000-000010010000}"/>
    <cellStyle name="40% - Accent2 4 2" xfId="652" xr:uid="{00000000-0005-0000-0000-000011010000}"/>
    <cellStyle name="40% - Accent2 4 3" xfId="3660" xr:uid="{00000000-0005-0000-0000-000012010000}"/>
    <cellStyle name="40% - Accent2 5" xfId="286" xr:uid="{00000000-0005-0000-0000-000013010000}"/>
    <cellStyle name="40% - Accent2 5 2" xfId="653" xr:uid="{00000000-0005-0000-0000-000014010000}"/>
    <cellStyle name="40% - Accent2 5 3" xfId="3684" xr:uid="{00000000-0005-0000-0000-000015010000}"/>
    <cellStyle name="40% - Accent2 6" xfId="247" xr:uid="{00000000-0005-0000-0000-000016010000}"/>
    <cellStyle name="40% - Accent2 6 2" xfId="654" xr:uid="{00000000-0005-0000-0000-000017010000}"/>
    <cellStyle name="40% - Accent2 6 3" xfId="3672" xr:uid="{00000000-0005-0000-0000-000018010000}"/>
    <cellStyle name="40% - Accent2 7" xfId="165" xr:uid="{00000000-0005-0000-0000-000019010000}"/>
    <cellStyle name="40% - Accent2 7 2" xfId="655" xr:uid="{00000000-0005-0000-0000-00001A010000}"/>
    <cellStyle name="40% - Accent2 7 3" xfId="3617" xr:uid="{00000000-0005-0000-0000-00001B010000}"/>
    <cellStyle name="40% - Accent2 8" xfId="473" xr:uid="{00000000-0005-0000-0000-00001C010000}"/>
    <cellStyle name="40% - Accent2 8 2" xfId="3744" xr:uid="{00000000-0005-0000-0000-00001D010000}"/>
    <cellStyle name="40% - Accent2 9" xfId="628" xr:uid="{00000000-0005-0000-0000-00001E010000}"/>
    <cellStyle name="40% - Accent2 9 2" xfId="3800" xr:uid="{00000000-0005-0000-0000-00001F010000}"/>
    <cellStyle name="40% - Accent3" xfId="67" builtinId="39" customBuiltin="1"/>
    <cellStyle name="40% - Accent3 10" xfId="3247" xr:uid="{00000000-0005-0000-0000-000020010000}"/>
    <cellStyle name="40% - Accent3 10 2" xfId="3954" xr:uid="{00000000-0005-0000-0000-000021010000}"/>
    <cellStyle name="40% - Accent3 11" xfId="3506" xr:uid="{00000000-0005-0000-0000-000022010000}"/>
    <cellStyle name="40% - Accent3 11 2" xfId="4134" xr:uid="{00000000-0005-0000-0000-000023010000}"/>
    <cellStyle name="40% - Accent3 2" xfId="112" xr:uid="{00000000-0005-0000-0000-000024010000}"/>
    <cellStyle name="40% - Accent3 2 2" xfId="312" xr:uid="{00000000-0005-0000-0000-000025010000}"/>
    <cellStyle name="40% - Accent3 2 2 2" xfId="914" xr:uid="{00000000-0005-0000-0000-000026010000}"/>
    <cellStyle name="40% - Accent3 2 2 3" xfId="3701" xr:uid="{00000000-0005-0000-0000-000027010000}"/>
    <cellStyle name="40% - Accent3 2 3" xfId="191" xr:uid="{00000000-0005-0000-0000-000028010000}"/>
    <cellStyle name="40% - Accent3 2 3 2" xfId="3634" xr:uid="{00000000-0005-0000-0000-000029010000}"/>
    <cellStyle name="40% - Accent3 2 4" xfId="656" xr:uid="{00000000-0005-0000-0000-00002A010000}"/>
    <cellStyle name="40% - Accent3 3" xfId="205" xr:uid="{00000000-0005-0000-0000-00002B010000}"/>
    <cellStyle name="40% - Accent3 3 2" xfId="326" xr:uid="{00000000-0005-0000-0000-00002C010000}"/>
    <cellStyle name="40% - Accent3 3 2 2" xfId="3715" xr:uid="{00000000-0005-0000-0000-00002D010000}"/>
    <cellStyle name="40% - Accent3 3 3" xfId="501" xr:uid="{00000000-0005-0000-0000-00002E010000}"/>
    <cellStyle name="40% - Accent3 3 4" xfId="657" xr:uid="{00000000-0005-0000-0000-00002F010000}"/>
    <cellStyle name="40% - Accent3 3 5" xfId="3648" xr:uid="{00000000-0005-0000-0000-000030010000}"/>
    <cellStyle name="40% - Accent3 4" xfId="219" xr:uid="{00000000-0005-0000-0000-000031010000}"/>
    <cellStyle name="40% - Accent3 4 2" xfId="658" xr:uid="{00000000-0005-0000-0000-000032010000}"/>
    <cellStyle name="40% - Accent3 4 3" xfId="3662" xr:uid="{00000000-0005-0000-0000-000033010000}"/>
    <cellStyle name="40% - Accent3 5" xfId="290" xr:uid="{00000000-0005-0000-0000-000034010000}"/>
    <cellStyle name="40% - Accent3 5 2" xfId="659" xr:uid="{00000000-0005-0000-0000-000035010000}"/>
    <cellStyle name="40% - Accent3 5 3" xfId="3686" xr:uid="{00000000-0005-0000-0000-000036010000}"/>
    <cellStyle name="40% - Accent3 6" xfId="251" xr:uid="{00000000-0005-0000-0000-000037010000}"/>
    <cellStyle name="40% - Accent3 6 2" xfId="660" xr:uid="{00000000-0005-0000-0000-000038010000}"/>
    <cellStyle name="40% - Accent3 6 3" xfId="3674" xr:uid="{00000000-0005-0000-0000-000039010000}"/>
    <cellStyle name="40% - Accent3 7" xfId="169" xr:uid="{00000000-0005-0000-0000-00003A010000}"/>
    <cellStyle name="40% - Accent3 7 2" xfId="661" xr:uid="{00000000-0005-0000-0000-00003B010000}"/>
    <cellStyle name="40% - Accent3 7 3" xfId="3619" xr:uid="{00000000-0005-0000-0000-00003C010000}"/>
    <cellStyle name="40% - Accent3 8" xfId="475" xr:uid="{00000000-0005-0000-0000-00003D010000}"/>
    <cellStyle name="40% - Accent3 8 2" xfId="3746" xr:uid="{00000000-0005-0000-0000-00003E010000}"/>
    <cellStyle name="40% - Accent3 9" xfId="625" xr:uid="{00000000-0005-0000-0000-00003F010000}"/>
    <cellStyle name="40% - Accent3 9 2" xfId="3798" xr:uid="{00000000-0005-0000-0000-000040010000}"/>
    <cellStyle name="40% - Accent4" xfId="71" builtinId="43" customBuiltin="1"/>
    <cellStyle name="40% - Accent4 10" xfId="3250" xr:uid="{00000000-0005-0000-0000-000041010000}"/>
    <cellStyle name="40% - Accent4 10 2" xfId="3956" xr:uid="{00000000-0005-0000-0000-000042010000}"/>
    <cellStyle name="40% - Accent4 11" xfId="3510" xr:uid="{00000000-0005-0000-0000-000043010000}"/>
    <cellStyle name="40% - Accent4 11 2" xfId="4137" xr:uid="{00000000-0005-0000-0000-000044010000}"/>
    <cellStyle name="40% - Accent4 2" xfId="116" xr:uid="{00000000-0005-0000-0000-000045010000}"/>
    <cellStyle name="40% - Accent4 2 2" xfId="314" xr:uid="{00000000-0005-0000-0000-000046010000}"/>
    <cellStyle name="40% - Accent4 2 2 2" xfId="915" xr:uid="{00000000-0005-0000-0000-000047010000}"/>
    <cellStyle name="40% - Accent4 2 2 3" xfId="3703" xr:uid="{00000000-0005-0000-0000-000048010000}"/>
    <cellStyle name="40% - Accent4 2 3" xfId="193" xr:uid="{00000000-0005-0000-0000-000049010000}"/>
    <cellStyle name="40% - Accent4 2 3 2" xfId="3636" xr:uid="{00000000-0005-0000-0000-00004A010000}"/>
    <cellStyle name="40% - Accent4 2 4" xfId="662" xr:uid="{00000000-0005-0000-0000-00004B010000}"/>
    <cellStyle name="40% - Accent4 3" xfId="207" xr:uid="{00000000-0005-0000-0000-00004C010000}"/>
    <cellStyle name="40% - Accent4 3 2" xfId="328" xr:uid="{00000000-0005-0000-0000-00004D010000}"/>
    <cellStyle name="40% - Accent4 3 2 2" xfId="3717" xr:uid="{00000000-0005-0000-0000-00004E010000}"/>
    <cellStyle name="40% - Accent4 3 3" xfId="503" xr:uid="{00000000-0005-0000-0000-00004F010000}"/>
    <cellStyle name="40% - Accent4 3 4" xfId="663" xr:uid="{00000000-0005-0000-0000-000050010000}"/>
    <cellStyle name="40% - Accent4 3 5" xfId="3650" xr:uid="{00000000-0005-0000-0000-000051010000}"/>
    <cellStyle name="40% - Accent4 4" xfId="221" xr:uid="{00000000-0005-0000-0000-000052010000}"/>
    <cellStyle name="40% - Accent4 4 2" xfId="664" xr:uid="{00000000-0005-0000-0000-000053010000}"/>
    <cellStyle name="40% - Accent4 4 3" xfId="3664" xr:uid="{00000000-0005-0000-0000-000054010000}"/>
    <cellStyle name="40% - Accent4 5" xfId="294" xr:uid="{00000000-0005-0000-0000-000055010000}"/>
    <cellStyle name="40% - Accent4 5 2" xfId="665" xr:uid="{00000000-0005-0000-0000-000056010000}"/>
    <cellStyle name="40% - Accent4 5 3" xfId="3688" xr:uid="{00000000-0005-0000-0000-000057010000}"/>
    <cellStyle name="40% - Accent4 6" xfId="255" xr:uid="{00000000-0005-0000-0000-000058010000}"/>
    <cellStyle name="40% - Accent4 6 2" xfId="666" xr:uid="{00000000-0005-0000-0000-000059010000}"/>
    <cellStyle name="40% - Accent4 6 3" xfId="3676" xr:uid="{00000000-0005-0000-0000-00005A010000}"/>
    <cellStyle name="40% - Accent4 7" xfId="173" xr:uid="{00000000-0005-0000-0000-00005B010000}"/>
    <cellStyle name="40% - Accent4 7 2" xfId="667" xr:uid="{00000000-0005-0000-0000-00005C010000}"/>
    <cellStyle name="40% - Accent4 7 3" xfId="3621" xr:uid="{00000000-0005-0000-0000-00005D010000}"/>
    <cellStyle name="40% - Accent4 8" xfId="477" xr:uid="{00000000-0005-0000-0000-00005E010000}"/>
    <cellStyle name="40% - Accent4 8 2" xfId="3748" xr:uid="{00000000-0005-0000-0000-00005F010000}"/>
    <cellStyle name="40% - Accent4 9" xfId="622" xr:uid="{00000000-0005-0000-0000-000060010000}"/>
    <cellStyle name="40% - Accent4 9 2" xfId="3796" xr:uid="{00000000-0005-0000-0000-000061010000}"/>
    <cellStyle name="40% - Accent5" xfId="75" builtinId="47" customBuiltin="1"/>
    <cellStyle name="40% - Accent5 10" xfId="3253" xr:uid="{00000000-0005-0000-0000-000062010000}"/>
    <cellStyle name="40% - Accent5 10 2" xfId="3958" xr:uid="{00000000-0005-0000-0000-000063010000}"/>
    <cellStyle name="40% - Accent5 11" xfId="3514" xr:uid="{00000000-0005-0000-0000-000064010000}"/>
    <cellStyle name="40% - Accent5 11 2" xfId="4140" xr:uid="{00000000-0005-0000-0000-000065010000}"/>
    <cellStyle name="40% - Accent5 2" xfId="120" xr:uid="{00000000-0005-0000-0000-000066010000}"/>
    <cellStyle name="40% - Accent5 2 2" xfId="316" xr:uid="{00000000-0005-0000-0000-000067010000}"/>
    <cellStyle name="40% - Accent5 2 2 2" xfId="916" xr:uid="{00000000-0005-0000-0000-000068010000}"/>
    <cellStyle name="40% - Accent5 2 2 3" xfId="3705" xr:uid="{00000000-0005-0000-0000-000069010000}"/>
    <cellStyle name="40% - Accent5 2 3" xfId="195" xr:uid="{00000000-0005-0000-0000-00006A010000}"/>
    <cellStyle name="40% - Accent5 2 3 2" xfId="3638" xr:uid="{00000000-0005-0000-0000-00006B010000}"/>
    <cellStyle name="40% - Accent5 2 4" xfId="668" xr:uid="{00000000-0005-0000-0000-00006C010000}"/>
    <cellStyle name="40% - Accent5 3" xfId="209" xr:uid="{00000000-0005-0000-0000-00006D010000}"/>
    <cellStyle name="40% - Accent5 3 2" xfId="330" xr:uid="{00000000-0005-0000-0000-00006E010000}"/>
    <cellStyle name="40% - Accent5 3 2 2" xfId="3719" xr:uid="{00000000-0005-0000-0000-00006F010000}"/>
    <cellStyle name="40% - Accent5 3 3" xfId="505" xr:uid="{00000000-0005-0000-0000-000070010000}"/>
    <cellStyle name="40% - Accent5 3 4" xfId="669" xr:uid="{00000000-0005-0000-0000-000071010000}"/>
    <cellStyle name="40% - Accent5 3 5" xfId="3652" xr:uid="{00000000-0005-0000-0000-000072010000}"/>
    <cellStyle name="40% - Accent5 4" xfId="223" xr:uid="{00000000-0005-0000-0000-000073010000}"/>
    <cellStyle name="40% - Accent5 4 2" xfId="670" xr:uid="{00000000-0005-0000-0000-000074010000}"/>
    <cellStyle name="40% - Accent5 4 3" xfId="3666" xr:uid="{00000000-0005-0000-0000-000075010000}"/>
    <cellStyle name="40% - Accent5 5" xfId="298" xr:uid="{00000000-0005-0000-0000-000076010000}"/>
    <cellStyle name="40% - Accent5 5 2" xfId="671" xr:uid="{00000000-0005-0000-0000-000077010000}"/>
    <cellStyle name="40% - Accent5 5 3" xfId="3690" xr:uid="{00000000-0005-0000-0000-000078010000}"/>
    <cellStyle name="40% - Accent5 6" xfId="259" xr:uid="{00000000-0005-0000-0000-000079010000}"/>
    <cellStyle name="40% - Accent5 6 2" xfId="672" xr:uid="{00000000-0005-0000-0000-00007A010000}"/>
    <cellStyle name="40% - Accent5 6 3" xfId="3678" xr:uid="{00000000-0005-0000-0000-00007B010000}"/>
    <cellStyle name="40% - Accent5 7" xfId="177" xr:uid="{00000000-0005-0000-0000-00007C010000}"/>
    <cellStyle name="40% - Accent5 7 2" xfId="673" xr:uid="{00000000-0005-0000-0000-00007D010000}"/>
    <cellStyle name="40% - Accent5 7 3" xfId="3623" xr:uid="{00000000-0005-0000-0000-00007E010000}"/>
    <cellStyle name="40% - Accent5 8" xfId="479" xr:uid="{00000000-0005-0000-0000-00007F010000}"/>
    <cellStyle name="40% - Accent5 8 2" xfId="3750" xr:uid="{00000000-0005-0000-0000-000080010000}"/>
    <cellStyle name="40% - Accent5 9" xfId="620" xr:uid="{00000000-0005-0000-0000-000081010000}"/>
    <cellStyle name="40% - Accent5 9 2" xfId="3794" xr:uid="{00000000-0005-0000-0000-000082010000}"/>
    <cellStyle name="40% - Accent6" xfId="79" builtinId="51" customBuiltin="1"/>
    <cellStyle name="40% - Accent6 10" xfId="3256" xr:uid="{00000000-0005-0000-0000-000083010000}"/>
    <cellStyle name="40% - Accent6 10 2" xfId="3960" xr:uid="{00000000-0005-0000-0000-000084010000}"/>
    <cellStyle name="40% - Accent6 11" xfId="3518" xr:uid="{00000000-0005-0000-0000-000085010000}"/>
    <cellStyle name="40% - Accent6 11 2" xfId="4143" xr:uid="{00000000-0005-0000-0000-000086010000}"/>
    <cellStyle name="40% - Accent6 2" xfId="124" xr:uid="{00000000-0005-0000-0000-000087010000}"/>
    <cellStyle name="40% - Accent6 2 2" xfId="318" xr:uid="{00000000-0005-0000-0000-000088010000}"/>
    <cellStyle name="40% - Accent6 2 2 2" xfId="917" xr:uid="{00000000-0005-0000-0000-000089010000}"/>
    <cellStyle name="40% - Accent6 2 2 3" xfId="3707" xr:uid="{00000000-0005-0000-0000-00008A010000}"/>
    <cellStyle name="40% - Accent6 2 3" xfId="197" xr:uid="{00000000-0005-0000-0000-00008B010000}"/>
    <cellStyle name="40% - Accent6 2 3 2" xfId="3640" xr:uid="{00000000-0005-0000-0000-00008C010000}"/>
    <cellStyle name="40% - Accent6 2 4" xfId="674" xr:uid="{00000000-0005-0000-0000-00008D010000}"/>
    <cellStyle name="40% - Accent6 3" xfId="211" xr:uid="{00000000-0005-0000-0000-00008E010000}"/>
    <cellStyle name="40% - Accent6 3 2" xfId="332" xr:uid="{00000000-0005-0000-0000-00008F010000}"/>
    <cellStyle name="40% - Accent6 3 2 2" xfId="3721" xr:uid="{00000000-0005-0000-0000-000090010000}"/>
    <cellStyle name="40% - Accent6 3 3" xfId="507" xr:uid="{00000000-0005-0000-0000-000091010000}"/>
    <cellStyle name="40% - Accent6 3 4" xfId="675" xr:uid="{00000000-0005-0000-0000-000092010000}"/>
    <cellStyle name="40% - Accent6 3 5" xfId="3654" xr:uid="{00000000-0005-0000-0000-000093010000}"/>
    <cellStyle name="40% - Accent6 4" xfId="225" xr:uid="{00000000-0005-0000-0000-000094010000}"/>
    <cellStyle name="40% - Accent6 4 2" xfId="676" xr:uid="{00000000-0005-0000-0000-000095010000}"/>
    <cellStyle name="40% - Accent6 4 3" xfId="3668" xr:uid="{00000000-0005-0000-0000-000096010000}"/>
    <cellStyle name="40% - Accent6 5" xfId="302" xr:uid="{00000000-0005-0000-0000-000097010000}"/>
    <cellStyle name="40% - Accent6 5 2" xfId="677" xr:uid="{00000000-0005-0000-0000-000098010000}"/>
    <cellStyle name="40% - Accent6 5 3" xfId="3692" xr:uid="{00000000-0005-0000-0000-000099010000}"/>
    <cellStyle name="40% - Accent6 6" xfId="263" xr:uid="{00000000-0005-0000-0000-00009A010000}"/>
    <cellStyle name="40% - Accent6 6 2" xfId="678" xr:uid="{00000000-0005-0000-0000-00009B010000}"/>
    <cellStyle name="40% - Accent6 6 3" xfId="3680" xr:uid="{00000000-0005-0000-0000-00009C010000}"/>
    <cellStyle name="40% - Accent6 7" xfId="181" xr:uid="{00000000-0005-0000-0000-00009D010000}"/>
    <cellStyle name="40% - Accent6 7 2" xfId="679" xr:uid="{00000000-0005-0000-0000-00009E010000}"/>
    <cellStyle name="40% - Accent6 7 3" xfId="3625" xr:uid="{00000000-0005-0000-0000-00009F010000}"/>
    <cellStyle name="40% - Accent6 8" xfId="481" xr:uid="{00000000-0005-0000-0000-0000A0010000}"/>
    <cellStyle name="40% - Accent6 8 2" xfId="3752" xr:uid="{00000000-0005-0000-0000-0000A1010000}"/>
    <cellStyle name="40% - Accent6 9" xfId="619" xr:uid="{00000000-0005-0000-0000-0000A2010000}"/>
    <cellStyle name="40% - Accent6 9 2" xfId="3793" xr:uid="{00000000-0005-0000-0000-0000A3010000}"/>
    <cellStyle name="60 % – Zvýraznění1" xfId="419" xr:uid="{00000000-0005-0000-0000-0000AA010000}"/>
    <cellStyle name="60 % – Zvýraznění2" xfId="420" xr:uid="{00000000-0005-0000-0000-0000AB010000}"/>
    <cellStyle name="60 % – Zvýraznění3" xfId="421" xr:uid="{00000000-0005-0000-0000-0000AC010000}"/>
    <cellStyle name="60 % – Zvýraznění4" xfId="422" xr:uid="{00000000-0005-0000-0000-0000AD010000}"/>
    <cellStyle name="60 % – Zvýraznění5" xfId="423" xr:uid="{00000000-0005-0000-0000-0000AE010000}"/>
    <cellStyle name="60 % – Zvýraznění6" xfId="424" xr:uid="{00000000-0005-0000-0000-0000AF010000}"/>
    <cellStyle name="60% - Accent1" xfId="60" builtinId="32" customBuiltin="1"/>
    <cellStyle name="60% - Accent1 2" xfId="105" xr:uid="{00000000-0005-0000-0000-0000B0010000}"/>
    <cellStyle name="60% - Accent1 2 2" xfId="283" xr:uid="{00000000-0005-0000-0000-0000B1010000}"/>
    <cellStyle name="60% - Accent1 2 3" xfId="680" xr:uid="{00000000-0005-0000-0000-0000B2010000}"/>
    <cellStyle name="60% - Accent1 3" xfId="244" xr:uid="{00000000-0005-0000-0000-0000B3010000}"/>
    <cellStyle name="60% - Accent1 3 2" xfId="509" xr:uid="{00000000-0005-0000-0000-0000B4010000}"/>
    <cellStyle name="60% - Accent1 3 3" xfId="681" xr:uid="{00000000-0005-0000-0000-0000B5010000}"/>
    <cellStyle name="60% - Accent1 4" xfId="162" xr:uid="{00000000-0005-0000-0000-0000B6010000}"/>
    <cellStyle name="60% - Accent1 4 2" xfId="682" xr:uid="{00000000-0005-0000-0000-0000B7010000}"/>
    <cellStyle name="60% - Accent1 5" xfId="683" xr:uid="{00000000-0005-0000-0000-0000B8010000}"/>
    <cellStyle name="60% - Accent1 6" xfId="684" xr:uid="{00000000-0005-0000-0000-0000B9010000}"/>
    <cellStyle name="60% - Accent1 7" xfId="685" xr:uid="{00000000-0005-0000-0000-0000BA010000}"/>
    <cellStyle name="60% - Accent1 8" xfId="3499" xr:uid="{00000000-0005-0000-0000-0000BB010000}"/>
    <cellStyle name="60% - Accent1 8 2" xfId="4129" xr:uid="{00000000-0005-0000-0000-0000BC010000}"/>
    <cellStyle name="60% - Accent2" xfId="64" builtinId="36" customBuiltin="1"/>
    <cellStyle name="60% - Accent2 2" xfId="109" xr:uid="{00000000-0005-0000-0000-0000BD010000}"/>
    <cellStyle name="60% - Accent2 2 2" xfId="287" xr:uid="{00000000-0005-0000-0000-0000BE010000}"/>
    <cellStyle name="60% - Accent2 2 3" xfId="686" xr:uid="{00000000-0005-0000-0000-0000BF010000}"/>
    <cellStyle name="60% - Accent2 3" xfId="248" xr:uid="{00000000-0005-0000-0000-0000C0010000}"/>
    <cellStyle name="60% - Accent2 3 2" xfId="511" xr:uid="{00000000-0005-0000-0000-0000C1010000}"/>
    <cellStyle name="60% - Accent2 3 3" xfId="687" xr:uid="{00000000-0005-0000-0000-0000C2010000}"/>
    <cellStyle name="60% - Accent2 4" xfId="166" xr:uid="{00000000-0005-0000-0000-0000C3010000}"/>
    <cellStyle name="60% - Accent2 4 2" xfId="688" xr:uid="{00000000-0005-0000-0000-0000C4010000}"/>
    <cellStyle name="60% - Accent2 5" xfId="689" xr:uid="{00000000-0005-0000-0000-0000C5010000}"/>
    <cellStyle name="60% - Accent2 6" xfId="690" xr:uid="{00000000-0005-0000-0000-0000C6010000}"/>
    <cellStyle name="60% - Accent2 7" xfId="691" xr:uid="{00000000-0005-0000-0000-0000C7010000}"/>
    <cellStyle name="60% - Accent2 8" xfId="3503" xr:uid="{00000000-0005-0000-0000-0000C8010000}"/>
    <cellStyle name="60% - Accent2 8 2" xfId="4132" xr:uid="{00000000-0005-0000-0000-0000C9010000}"/>
    <cellStyle name="60% - Accent3" xfId="68" builtinId="40" customBuiltin="1"/>
    <cellStyle name="60% - Accent3 2" xfId="113" xr:uid="{00000000-0005-0000-0000-0000CA010000}"/>
    <cellStyle name="60% - Accent3 2 2" xfId="291" xr:uid="{00000000-0005-0000-0000-0000CB010000}"/>
    <cellStyle name="60% - Accent3 2 3" xfId="692" xr:uid="{00000000-0005-0000-0000-0000CC010000}"/>
    <cellStyle name="60% - Accent3 3" xfId="252" xr:uid="{00000000-0005-0000-0000-0000CD010000}"/>
    <cellStyle name="60% - Accent3 3 2" xfId="513" xr:uid="{00000000-0005-0000-0000-0000CE010000}"/>
    <cellStyle name="60% - Accent3 3 3" xfId="693" xr:uid="{00000000-0005-0000-0000-0000CF010000}"/>
    <cellStyle name="60% - Accent3 4" xfId="170" xr:uid="{00000000-0005-0000-0000-0000D0010000}"/>
    <cellStyle name="60% - Accent3 4 2" xfId="694" xr:uid="{00000000-0005-0000-0000-0000D1010000}"/>
    <cellStyle name="60% - Accent3 5" xfId="695" xr:uid="{00000000-0005-0000-0000-0000D2010000}"/>
    <cellStyle name="60% - Accent3 6" xfId="696" xr:uid="{00000000-0005-0000-0000-0000D3010000}"/>
    <cellStyle name="60% - Accent3 7" xfId="697" xr:uid="{00000000-0005-0000-0000-0000D4010000}"/>
    <cellStyle name="60% - Accent3 8" xfId="3507" xr:uid="{00000000-0005-0000-0000-0000D5010000}"/>
    <cellStyle name="60% - Accent3 8 2" xfId="4135" xr:uid="{00000000-0005-0000-0000-0000D6010000}"/>
    <cellStyle name="60% - Accent4" xfId="72" builtinId="44" customBuiltin="1"/>
    <cellStyle name="60% - Accent4 2" xfId="117" xr:uid="{00000000-0005-0000-0000-0000D7010000}"/>
    <cellStyle name="60% - Accent4 2 2" xfId="295" xr:uid="{00000000-0005-0000-0000-0000D8010000}"/>
    <cellStyle name="60% - Accent4 2 3" xfId="698" xr:uid="{00000000-0005-0000-0000-0000D9010000}"/>
    <cellStyle name="60% - Accent4 3" xfId="256" xr:uid="{00000000-0005-0000-0000-0000DA010000}"/>
    <cellStyle name="60% - Accent4 3 2" xfId="515" xr:uid="{00000000-0005-0000-0000-0000DB010000}"/>
    <cellStyle name="60% - Accent4 3 3" xfId="699" xr:uid="{00000000-0005-0000-0000-0000DC010000}"/>
    <cellStyle name="60% - Accent4 4" xfId="174" xr:uid="{00000000-0005-0000-0000-0000DD010000}"/>
    <cellStyle name="60% - Accent4 4 2" xfId="700" xr:uid="{00000000-0005-0000-0000-0000DE010000}"/>
    <cellStyle name="60% - Accent4 5" xfId="701" xr:uid="{00000000-0005-0000-0000-0000DF010000}"/>
    <cellStyle name="60% - Accent4 6" xfId="702" xr:uid="{00000000-0005-0000-0000-0000E0010000}"/>
    <cellStyle name="60% - Accent4 7" xfId="703" xr:uid="{00000000-0005-0000-0000-0000E1010000}"/>
    <cellStyle name="60% - Accent4 8" xfId="3511" xr:uid="{00000000-0005-0000-0000-0000E2010000}"/>
    <cellStyle name="60% - Accent4 8 2" xfId="4138" xr:uid="{00000000-0005-0000-0000-0000E3010000}"/>
    <cellStyle name="60% - Accent5" xfId="76" builtinId="48" customBuiltin="1"/>
    <cellStyle name="60% - Accent5 2" xfId="121" xr:uid="{00000000-0005-0000-0000-0000E4010000}"/>
    <cellStyle name="60% - Accent5 2 2" xfId="299" xr:uid="{00000000-0005-0000-0000-0000E5010000}"/>
    <cellStyle name="60% - Accent5 2 3" xfId="704" xr:uid="{00000000-0005-0000-0000-0000E6010000}"/>
    <cellStyle name="60% - Accent5 3" xfId="260" xr:uid="{00000000-0005-0000-0000-0000E7010000}"/>
    <cellStyle name="60% - Accent5 3 2" xfId="517" xr:uid="{00000000-0005-0000-0000-0000E8010000}"/>
    <cellStyle name="60% - Accent5 3 3" xfId="705" xr:uid="{00000000-0005-0000-0000-0000E9010000}"/>
    <cellStyle name="60% - Accent5 4" xfId="178" xr:uid="{00000000-0005-0000-0000-0000EA010000}"/>
    <cellStyle name="60% - Accent5 4 2" xfId="706" xr:uid="{00000000-0005-0000-0000-0000EB010000}"/>
    <cellStyle name="60% - Accent5 5" xfId="707" xr:uid="{00000000-0005-0000-0000-0000EC010000}"/>
    <cellStyle name="60% - Accent5 6" xfId="708" xr:uid="{00000000-0005-0000-0000-0000ED010000}"/>
    <cellStyle name="60% - Accent5 7" xfId="709" xr:uid="{00000000-0005-0000-0000-0000EE010000}"/>
    <cellStyle name="60% - Accent5 8" xfId="3515" xr:uid="{00000000-0005-0000-0000-0000EF010000}"/>
    <cellStyle name="60% - Accent5 8 2" xfId="4141" xr:uid="{00000000-0005-0000-0000-0000F0010000}"/>
    <cellStyle name="60% - Accent6" xfId="80" builtinId="52" customBuiltin="1"/>
    <cellStyle name="60% - Accent6 2" xfId="125" xr:uid="{00000000-0005-0000-0000-0000F1010000}"/>
    <cellStyle name="60% - Accent6 2 2" xfId="303" xr:uid="{00000000-0005-0000-0000-0000F2010000}"/>
    <cellStyle name="60% - Accent6 2 3" xfId="710" xr:uid="{00000000-0005-0000-0000-0000F3010000}"/>
    <cellStyle name="60% - Accent6 3" xfId="264" xr:uid="{00000000-0005-0000-0000-0000F4010000}"/>
    <cellStyle name="60% - Accent6 3 2" xfId="519" xr:uid="{00000000-0005-0000-0000-0000F5010000}"/>
    <cellStyle name="60% - Accent6 3 3" xfId="711" xr:uid="{00000000-0005-0000-0000-0000F6010000}"/>
    <cellStyle name="60% - Accent6 4" xfId="182" xr:uid="{00000000-0005-0000-0000-0000F7010000}"/>
    <cellStyle name="60% - Accent6 4 2" xfId="712" xr:uid="{00000000-0005-0000-0000-0000F8010000}"/>
    <cellStyle name="60% - Accent6 5" xfId="713" xr:uid="{00000000-0005-0000-0000-0000F9010000}"/>
    <cellStyle name="60% - Accent6 6" xfId="714" xr:uid="{00000000-0005-0000-0000-0000FA010000}"/>
    <cellStyle name="60% - Accent6 7" xfId="715" xr:uid="{00000000-0005-0000-0000-0000FB010000}"/>
    <cellStyle name="60% - Accent6 8" xfId="3519" xr:uid="{00000000-0005-0000-0000-0000FC010000}"/>
    <cellStyle name="60% - Accent6 8 2" xfId="4144" xr:uid="{00000000-0005-0000-0000-0000FD010000}"/>
    <cellStyle name="Accent1" xfId="57" builtinId="29" customBuiltin="1"/>
    <cellStyle name="Accent1 - 20%" xfId="918" xr:uid="{00000000-0005-0000-0000-000004020000}"/>
    <cellStyle name="Accent1 - 40%" xfId="919" xr:uid="{00000000-0005-0000-0000-000005020000}"/>
    <cellStyle name="Accent1 - 60%" xfId="920" xr:uid="{00000000-0005-0000-0000-000006020000}"/>
    <cellStyle name="Accent1 10" xfId="3139" xr:uid="{00000000-0005-0000-0000-000007020000}"/>
    <cellStyle name="Accent1 11" xfId="3218" xr:uid="{00000000-0005-0000-0000-000008020000}"/>
    <cellStyle name="Accent1 12" xfId="3181" xr:uid="{00000000-0005-0000-0000-000009020000}"/>
    <cellStyle name="Accent1 13" xfId="3180" xr:uid="{00000000-0005-0000-0000-00000A020000}"/>
    <cellStyle name="Accent1 14" xfId="3191" xr:uid="{00000000-0005-0000-0000-00000B020000}"/>
    <cellStyle name="Accent1 15" xfId="3186" xr:uid="{00000000-0005-0000-0000-00000C020000}"/>
    <cellStyle name="Accent1 16" xfId="3205" xr:uid="{00000000-0005-0000-0000-00000D020000}"/>
    <cellStyle name="Accent1 17" xfId="3130" xr:uid="{00000000-0005-0000-0000-00000E020000}"/>
    <cellStyle name="Accent1 18" xfId="3137" xr:uid="{00000000-0005-0000-0000-00000F020000}"/>
    <cellStyle name="Accent1 19" xfId="3160" xr:uid="{00000000-0005-0000-0000-000010020000}"/>
    <cellStyle name="Accent1 2" xfId="102" xr:uid="{00000000-0005-0000-0000-000011020000}"/>
    <cellStyle name="Accent1 2 2" xfId="280" xr:uid="{00000000-0005-0000-0000-000012020000}"/>
    <cellStyle name="Accent1 2 3" xfId="716" xr:uid="{00000000-0005-0000-0000-000013020000}"/>
    <cellStyle name="Accent1 20" xfId="3239" xr:uid="{00000000-0005-0000-0000-000014020000}"/>
    <cellStyle name="Accent1 21" xfId="3257" xr:uid="{00000000-0005-0000-0000-000015020000}"/>
    <cellStyle name="Accent1 22" xfId="3316" xr:uid="{00000000-0005-0000-0000-000016020000}"/>
    <cellStyle name="Accent1 23" xfId="3311" xr:uid="{00000000-0005-0000-0000-000017020000}"/>
    <cellStyle name="Accent1 24" xfId="3334" xr:uid="{00000000-0005-0000-0000-000018020000}"/>
    <cellStyle name="Accent1 25" xfId="3481" xr:uid="{00000000-0005-0000-0000-000019020000}"/>
    <cellStyle name="Accent1 26" xfId="3488" xr:uid="{00000000-0005-0000-0000-00001A020000}"/>
    <cellStyle name="Accent1 27" xfId="3336" xr:uid="{00000000-0005-0000-0000-00001B020000}"/>
    <cellStyle name="Accent1 28" xfId="3479" xr:uid="{00000000-0005-0000-0000-00001C020000}"/>
    <cellStyle name="Accent1 29" xfId="3303" xr:uid="{00000000-0005-0000-0000-00001D020000}"/>
    <cellStyle name="Accent1 3" xfId="241" xr:uid="{00000000-0005-0000-0000-00001E020000}"/>
    <cellStyle name="Accent1 3 2" xfId="521" xr:uid="{00000000-0005-0000-0000-00001F020000}"/>
    <cellStyle name="Accent1 3 3" xfId="717" xr:uid="{00000000-0005-0000-0000-000020020000}"/>
    <cellStyle name="Accent1 30" xfId="3331" xr:uid="{00000000-0005-0000-0000-000021020000}"/>
    <cellStyle name="Accent1 31" xfId="3448" xr:uid="{00000000-0005-0000-0000-000022020000}"/>
    <cellStyle name="Accent1 32" xfId="3411" xr:uid="{00000000-0005-0000-0000-000023020000}"/>
    <cellStyle name="Accent1 33" xfId="3496" xr:uid="{00000000-0005-0000-0000-000024020000}"/>
    <cellStyle name="Accent1 34" xfId="3522" xr:uid="{00000000-0005-0000-0000-000025020000}"/>
    <cellStyle name="Accent1 4" xfId="159" xr:uid="{00000000-0005-0000-0000-000026020000}"/>
    <cellStyle name="Accent1 4 2" xfId="718" xr:uid="{00000000-0005-0000-0000-000027020000}"/>
    <cellStyle name="Accent1 5" xfId="719" xr:uid="{00000000-0005-0000-0000-000028020000}"/>
    <cellStyle name="Accent1 6" xfId="720" xr:uid="{00000000-0005-0000-0000-000029020000}"/>
    <cellStyle name="Accent1 7" xfId="721" xr:uid="{00000000-0005-0000-0000-00002A020000}"/>
    <cellStyle name="Accent1 8" xfId="636" xr:uid="{00000000-0005-0000-0000-00002B020000}"/>
    <cellStyle name="Accent1 9" xfId="3148" xr:uid="{00000000-0005-0000-0000-00002C020000}"/>
    <cellStyle name="Accent2" xfId="61" builtinId="33" customBuiltin="1"/>
    <cellStyle name="Accent2 - 20%" xfId="921" xr:uid="{00000000-0005-0000-0000-00002D020000}"/>
    <cellStyle name="Accent2 - 40%" xfId="922" xr:uid="{00000000-0005-0000-0000-00002E020000}"/>
    <cellStyle name="Accent2 - 60%" xfId="923" xr:uid="{00000000-0005-0000-0000-00002F020000}"/>
    <cellStyle name="Accent2 10" xfId="3167" xr:uid="{00000000-0005-0000-0000-000030020000}"/>
    <cellStyle name="Accent2 11" xfId="3200" xr:uid="{00000000-0005-0000-0000-000031020000}"/>
    <cellStyle name="Accent2 12" xfId="3209" xr:uid="{00000000-0005-0000-0000-000032020000}"/>
    <cellStyle name="Accent2 13" xfId="3173" xr:uid="{00000000-0005-0000-0000-000033020000}"/>
    <cellStyle name="Accent2 14" xfId="3194" xr:uid="{00000000-0005-0000-0000-000034020000}"/>
    <cellStyle name="Accent2 15" xfId="3219" xr:uid="{00000000-0005-0000-0000-000035020000}"/>
    <cellStyle name="Accent2 16" xfId="3213" xr:uid="{00000000-0005-0000-0000-000036020000}"/>
    <cellStyle name="Accent2 17" xfId="3152" xr:uid="{00000000-0005-0000-0000-000037020000}"/>
    <cellStyle name="Accent2 18" xfId="3162" xr:uid="{00000000-0005-0000-0000-000038020000}"/>
    <cellStyle name="Accent2 19" xfId="3215" xr:uid="{00000000-0005-0000-0000-000039020000}"/>
    <cellStyle name="Accent2 2" xfId="106" xr:uid="{00000000-0005-0000-0000-00003A020000}"/>
    <cellStyle name="Accent2 2 2" xfId="284" xr:uid="{00000000-0005-0000-0000-00003B020000}"/>
    <cellStyle name="Accent2 2 3" xfId="722" xr:uid="{00000000-0005-0000-0000-00003C020000}"/>
    <cellStyle name="Accent2 20" xfId="3242" xr:uid="{00000000-0005-0000-0000-00003D020000}"/>
    <cellStyle name="Accent2 21" xfId="3259" xr:uid="{00000000-0005-0000-0000-00003E020000}"/>
    <cellStyle name="Accent2 22" xfId="3313" xr:uid="{00000000-0005-0000-0000-00003F020000}"/>
    <cellStyle name="Accent2 23" xfId="3332" xr:uid="{00000000-0005-0000-0000-000040020000}"/>
    <cellStyle name="Accent2 24" xfId="3447" xr:uid="{00000000-0005-0000-0000-000041020000}"/>
    <cellStyle name="Accent2 25" xfId="3324" xr:uid="{00000000-0005-0000-0000-000042020000}"/>
    <cellStyle name="Accent2 26" xfId="3327" xr:uid="{00000000-0005-0000-0000-000043020000}"/>
    <cellStyle name="Accent2 27" xfId="3449" xr:uid="{00000000-0005-0000-0000-000044020000}"/>
    <cellStyle name="Accent2 28" xfId="3339" xr:uid="{00000000-0005-0000-0000-000045020000}"/>
    <cellStyle name="Accent2 29" xfId="3445" xr:uid="{00000000-0005-0000-0000-000046020000}"/>
    <cellStyle name="Accent2 3" xfId="245" xr:uid="{00000000-0005-0000-0000-000047020000}"/>
    <cellStyle name="Accent2 3 2" xfId="523" xr:uid="{00000000-0005-0000-0000-000048020000}"/>
    <cellStyle name="Accent2 3 3" xfId="723" xr:uid="{00000000-0005-0000-0000-000049020000}"/>
    <cellStyle name="Accent2 30" xfId="3434" xr:uid="{00000000-0005-0000-0000-00004A020000}"/>
    <cellStyle name="Accent2 31" xfId="3308" xr:uid="{00000000-0005-0000-0000-00004B020000}"/>
    <cellStyle name="Accent2 32" xfId="3475" xr:uid="{00000000-0005-0000-0000-00004C020000}"/>
    <cellStyle name="Accent2 33" xfId="3500" xr:uid="{00000000-0005-0000-0000-00004D020000}"/>
    <cellStyle name="Accent2 34" xfId="3523" xr:uid="{00000000-0005-0000-0000-00004E020000}"/>
    <cellStyle name="Accent2 4" xfId="163" xr:uid="{00000000-0005-0000-0000-00004F020000}"/>
    <cellStyle name="Accent2 4 2" xfId="724" xr:uid="{00000000-0005-0000-0000-000050020000}"/>
    <cellStyle name="Accent2 5" xfId="725" xr:uid="{00000000-0005-0000-0000-000051020000}"/>
    <cellStyle name="Accent2 6" xfId="726" xr:uid="{00000000-0005-0000-0000-000052020000}"/>
    <cellStyle name="Accent2 7" xfId="727" xr:uid="{00000000-0005-0000-0000-000053020000}"/>
    <cellStyle name="Accent2 8" xfId="489" xr:uid="{00000000-0005-0000-0000-000054020000}"/>
    <cellStyle name="Accent2 9" xfId="3142" xr:uid="{00000000-0005-0000-0000-000055020000}"/>
    <cellStyle name="Accent3" xfId="65" builtinId="37" customBuiltin="1"/>
    <cellStyle name="Accent3 - 20%" xfId="924" xr:uid="{00000000-0005-0000-0000-000056020000}"/>
    <cellStyle name="Accent3 - 40%" xfId="925" xr:uid="{00000000-0005-0000-0000-000057020000}"/>
    <cellStyle name="Accent3 - 60%" xfId="926" xr:uid="{00000000-0005-0000-0000-000058020000}"/>
    <cellStyle name="Accent3 10" xfId="3149" xr:uid="{00000000-0005-0000-0000-000059020000}"/>
    <cellStyle name="Accent3 11" xfId="3217" xr:uid="{00000000-0005-0000-0000-00005A020000}"/>
    <cellStyle name="Accent3 12" xfId="3183" xr:uid="{00000000-0005-0000-0000-00005B020000}"/>
    <cellStyle name="Accent3 13" xfId="3131" xr:uid="{00000000-0005-0000-0000-00005C020000}"/>
    <cellStyle name="Accent3 14" xfId="3141" xr:uid="{00000000-0005-0000-0000-00005D020000}"/>
    <cellStyle name="Accent3 15" xfId="3192" xr:uid="{00000000-0005-0000-0000-00005E020000}"/>
    <cellStyle name="Accent3 16" xfId="3161" xr:uid="{00000000-0005-0000-0000-00005F020000}"/>
    <cellStyle name="Accent3 17" xfId="3196" xr:uid="{00000000-0005-0000-0000-000060020000}"/>
    <cellStyle name="Accent3 18" xfId="3129" xr:uid="{00000000-0005-0000-0000-000061020000}"/>
    <cellStyle name="Accent3 19" xfId="3135" xr:uid="{00000000-0005-0000-0000-000062020000}"/>
    <cellStyle name="Accent3 2" xfId="110" xr:uid="{00000000-0005-0000-0000-000063020000}"/>
    <cellStyle name="Accent3 2 2" xfId="288" xr:uid="{00000000-0005-0000-0000-000064020000}"/>
    <cellStyle name="Accent3 2 3" xfId="728" xr:uid="{00000000-0005-0000-0000-000065020000}"/>
    <cellStyle name="Accent3 20" xfId="3245" xr:uid="{00000000-0005-0000-0000-000066020000}"/>
    <cellStyle name="Accent3 21" xfId="3260" xr:uid="{00000000-0005-0000-0000-000067020000}"/>
    <cellStyle name="Accent3 22" xfId="3258" xr:uid="{00000000-0005-0000-0000-000068020000}"/>
    <cellStyle name="Accent3 23" xfId="3317" xr:uid="{00000000-0005-0000-0000-000069020000}"/>
    <cellStyle name="Accent3 24" xfId="3329" xr:uid="{00000000-0005-0000-0000-00006A020000}"/>
    <cellStyle name="Accent3 25" xfId="3483" xr:uid="{00000000-0005-0000-0000-00006B020000}"/>
    <cellStyle name="Accent3 26" xfId="3322" xr:uid="{00000000-0005-0000-0000-00006C020000}"/>
    <cellStyle name="Accent3 27" xfId="3443" xr:uid="{00000000-0005-0000-0000-00006D020000}"/>
    <cellStyle name="Accent3 28" xfId="3340" xr:uid="{00000000-0005-0000-0000-00006E020000}"/>
    <cellStyle name="Accent3 29" xfId="3477" xr:uid="{00000000-0005-0000-0000-00006F020000}"/>
    <cellStyle name="Accent3 3" xfId="249" xr:uid="{00000000-0005-0000-0000-000070020000}"/>
    <cellStyle name="Accent3 3 2" xfId="525" xr:uid="{00000000-0005-0000-0000-000071020000}"/>
    <cellStyle name="Accent3 3 3" xfId="729" xr:uid="{00000000-0005-0000-0000-000072020000}"/>
    <cellStyle name="Accent3 30" xfId="3437" xr:uid="{00000000-0005-0000-0000-000073020000}"/>
    <cellStyle name="Accent3 31" xfId="3471" xr:uid="{00000000-0005-0000-0000-000074020000}"/>
    <cellStyle name="Accent3 32" xfId="3470" xr:uid="{00000000-0005-0000-0000-000075020000}"/>
    <cellStyle name="Accent3 33" xfId="3504" xr:uid="{00000000-0005-0000-0000-000076020000}"/>
    <cellStyle name="Accent3 34" xfId="3524" xr:uid="{00000000-0005-0000-0000-000077020000}"/>
    <cellStyle name="Accent3 4" xfId="167" xr:uid="{00000000-0005-0000-0000-000078020000}"/>
    <cellStyle name="Accent3 4 2" xfId="730" xr:uid="{00000000-0005-0000-0000-000079020000}"/>
    <cellStyle name="Accent3 5" xfId="731" xr:uid="{00000000-0005-0000-0000-00007A020000}"/>
    <cellStyle name="Accent3 6" xfId="732" xr:uid="{00000000-0005-0000-0000-00007B020000}"/>
    <cellStyle name="Accent3 7" xfId="733" xr:uid="{00000000-0005-0000-0000-00007C020000}"/>
    <cellStyle name="Accent3 8" xfId="634" xr:uid="{00000000-0005-0000-0000-00007D020000}"/>
    <cellStyle name="Accent3 9" xfId="635" xr:uid="{00000000-0005-0000-0000-00007E020000}"/>
    <cellStyle name="Accent4" xfId="69" builtinId="41" customBuiltin="1"/>
    <cellStyle name="Accent4 - 20%" xfId="927" xr:uid="{00000000-0005-0000-0000-00007F020000}"/>
    <cellStyle name="Accent4 - 40%" xfId="928" xr:uid="{00000000-0005-0000-0000-000080020000}"/>
    <cellStyle name="Accent4 - 60%" xfId="929" xr:uid="{00000000-0005-0000-0000-000081020000}"/>
    <cellStyle name="Accent4 10" xfId="3169" xr:uid="{00000000-0005-0000-0000-000082020000}"/>
    <cellStyle name="Accent4 11" xfId="3199" xr:uid="{00000000-0005-0000-0000-000083020000}"/>
    <cellStyle name="Accent4 12" xfId="3221" xr:uid="{00000000-0005-0000-0000-000084020000}"/>
    <cellStyle name="Accent4 13" xfId="3178" xr:uid="{00000000-0005-0000-0000-000085020000}"/>
    <cellStyle name="Accent4 14" xfId="3189" xr:uid="{00000000-0005-0000-0000-000086020000}"/>
    <cellStyle name="Accent4 15" xfId="3134" xr:uid="{00000000-0005-0000-0000-000087020000}"/>
    <cellStyle name="Accent4 16" xfId="3172" xr:uid="{00000000-0005-0000-0000-000088020000}"/>
    <cellStyle name="Accent4 17" xfId="3164" xr:uid="{00000000-0005-0000-0000-000089020000}"/>
    <cellStyle name="Accent4 18" xfId="3211" xr:uid="{00000000-0005-0000-0000-00008A020000}"/>
    <cellStyle name="Accent4 19" xfId="3210" xr:uid="{00000000-0005-0000-0000-00008B020000}"/>
    <cellStyle name="Accent4 2" xfId="114" xr:uid="{00000000-0005-0000-0000-00008C020000}"/>
    <cellStyle name="Accent4 2 2" xfId="292" xr:uid="{00000000-0005-0000-0000-00008D020000}"/>
    <cellStyle name="Accent4 2 3" xfId="734" xr:uid="{00000000-0005-0000-0000-00008E020000}"/>
    <cellStyle name="Accent4 20" xfId="3248" xr:uid="{00000000-0005-0000-0000-00008F020000}"/>
    <cellStyle name="Accent4 21" xfId="3261" xr:uid="{00000000-0005-0000-0000-000090020000}"/>
    <cellStyle name="Accent4 22" xfId="3312" xr:uid="{00000000-0005-0000-0000-000091020000}"/>
    <cellStyle name="Accent4 23" xfId="3333" xr:uid="{00000000-0005-0000-0000-000092020000}"/>
    <cellStyle name="Accent4 24" xfId="3482" xr:uid="{00000000-0005-0000-0000-000093020000}"/>
    <cellStyle name="Accent4 25" xfId="3489" xr:uid="{00000000-0005-0000-0000-000094020000}"/>
    <cellStyle name="Accent4 26" xfId="3337" xr:uid="{00000000-0005-0000-0000-000095020000}"/>
    <cellStyle name="Accent4 27" xfId="3446" xr:uid="{00000000-0005-0000-0000-000096020000}"/>
    <cellStyle name="Accent4 28" xfId="3451" xr:uid="{00000000-0005-0000-0000-000097020000}"/>
    <cellStyle name="Accent4 29" xfId="3472" xr:uid="{00000000-0005-0000-0000-000098020000}"/>
    <cellStyle name="Accent4 3" xfId="253" xr:uid="{00000000-0005-0000-0000-000099020000}"/>
    <cellStyle name="Accent4 3 2" xfId="527" xr:uid="{00000000-0005-0000-0000-00009A020000}"/>
    <cellStyle name="Accent4 3 3" xfId="735" xr:uid="{00000000-0005-0000-0000-00009B020000}"/>
    <cellStyle name="Accent4 30" xfId="3341" xr:uid="{00000000-0005-0000-0000-00009C020000}"/>
    <cellStyle name="Accent4 31" xfId="3476" xr:uid="{00000000-0005-0000-0000-00009D020000}"/>
    <cellStyle name="Accent4 32" xfId="3305" xr:uid="{00000000-0005-0000-0000-00009E020000}"/>
    <cellStyle name="Accent4 33" xfId="3508" xr:uid="{00000000-0005-0000-0000-00009F020000}"/>
    <cellStyle name="Accent4 34" xfId="3525" xr:uid="{00000000-0005-0000-0000-0000A0020000}"/>
    <cellStyle name="Accent4 4" xfId="171" xr:uid="{00000000-0005-0000-0000-0000A1020000}"/>
    <cellStyle name="Accent4 4 2" xfId="736" xr:uid="{00000000-0005-0000-0000-0000A2020000}"/>
    <cellStyle name="Accent4 5" xfId="737" xr:uid="{00000000-0005-0000-0000-0000A3020000}"/>
    <cellStyle name="Accent4 6" xfId="738" xr:uid="{00000000-0005-0000-0000-0000A4020000}"/>
    <cellStyle name="Accent4 7" xfId="739" xr:uid="{00000000-0005-0000-0000-0000A5020000}"/>
    <cellStyle name="Accent4 8" xfId="624" xr:uid="{00000000-0005-0000-0000-0000A6020000}"/>
    <cellStyle name="Accent4 9" xfId="3140" xr:uid="{00000000-0005-0000-0000-0000A7020000}"/>
    <cellStyle name="Accent5" xfId="73" builtinId="45" customBuiltin="1"/>
    <cellStyle name="Accent5 - 20%" xfId="930" xr:uid="{00000000-0005-0000-0000-0000A8020000}"/>
    <cellStyle name="Accent5 - 40%" xfId="931" xr:uid="{00000000-0005-0000-0000-0000A9020000}"/>
    <cellStyle name="Accent5 - 60%" xfId="932" xr:uid="{00000000-0005-0000-0000-0000AA020000}"/>
    <cellStyle name="Accent5 10" xfId="3155" xr:uid="{00000000-0005-0000-0000-0000AB020000}"/>
    <cellStyle name="Accent5 11" xfId="3203" xr:uid="{00000000-0005-0000-0000-0000AC020000}"/>
    <cellStyle name="Accent5 12" xfId="3220" xr:uid="{00000000-0005-0000-0000-0000AD020000}"/>
    <cellStyle name="Accent5 13" xfId="3182" xr:uid="{00000000-0005-0000-0000-0000AE020000}"/>
    <cellStyle name="Accent5 14" xfId="3190" xr:uid="{00000000-0005-0000-0000-0000AF020000}"/>
    <cellStyle name="Accent5 15" xfId="3136" xr:uid="{00000000-0005-0000-0000-0000B0020000}"/>
    <cellStyle name="Accent5 16" xfId="3170" xr:uid="{00000000-0005-0000-0000-0000B1020000}"/>
    <cellStyle name="Accent5 17" xfId="3153" xr:uid="{00000000-0005-0000-0000-0000B2020000}"/>
    <cellStyle name="Accent5 18" xfId="3206" xr:uid="{00000000-0005-0000-0000-0000B3020000}"/>
    <cellStyle name="Accent5 19" xfId="3197" xr:uid="{00000000-0005-0000-0000-0000B4020000}"/>
    <cellStyle name="Accent5 2" xfId="118" xr:uid="{00000000-0005-0000-0000-0000B5020000}"/>
    <cellStyle name="Accent5 2 2" xfId="296" xr:uid="{00000000-0005-0000-0000-0000B6020000}"/>
    <cellStyle name="Accent5 2 3" xfId="740" xr:uid="{00000000-0005-0000-0000-0000B7020000}"/>
    <cellStyle name="Accent5 20" xfId="3251" xr:uid="{00000000-0005-0000-0000-0000B8020000}"/>
    <cellStyle name="Accent5 21" xfId="3262" xr:uid="{00000000-0005-0000-0000-0000B9020000}"/>
    <cellStyle name="Accent5 22" xfId="3315" xr:uid="{00000000-0005-0000-0000-0000BA020000}"/>
    <cellStyle name="Accent5 23" xfId="3320" xr:uid="{00000000-0005-0000-0000-0000BB020000}"/>
    <cellStyle name="Accent5 24" xfId="3325" xr:uid="{00000000-0005-0000-0000-0000BC020000}"/>
    <cellStyle name="Accent5 25" xfId="3450" xr:uid="{00000000-0005-0000-0000-0000BD020000}"/>
    <cellStyle name="Accent5 26" xfId="3236" xr:uid="{00000000-0005-0000-0000-0000BE020000}"/>
    <cellStyle name="Accent5 27" xfId="3474" xr:uid="{00000000-0005-0000-0000-0000BF020000}"/>
    <cellStyle name="Accent5 28" xfId="3486" xr:uid="{00000000-0005-0000-0000-0000C0020000}"/>
    <cellStyle name="Accent5 29" xfId="3441" xr:uid="{00000000-0005-0000-0000-0000C1020000}"/>
    <cellStyle name="Accent5 3" xfId="257" xr:uid="{00000000-0005-0000-0000-0000C2020000}"/>
    <cellStyle name="Accent5 3 2" xfId="529" xr:uid="{00000000-0005-0000-0000-0000C3020000}"/>
    <cellStyle name="Accent5 3 3" xfId="741" xr:uid="{00000000-0005-0000-0000-0000C4020000}"/>
    <cellStyle name="Accent5 30" xfId="3442" xr:uid="{00000000-0005-0000-0000-0000C5020000}"/>
    <cellStyle name="Accent5 31" xfId="3469" xr:uid="{00000000-0005-0000-0000-0000C6020000}"/>
    <cellStyle name="Accent5 32" xfId="3307" xr:uid="{00000000-0005-0000-0000-0000C7020000}"/>
    <cellStyle name="Accent5 33" xfId="3512" xr:uid="{00000000-0005-0000-0000-0000C8020000}"/>
    <cellStyle name="Accent5 34" xfId="3526" xr:uid="{00000000-0005-0000-0000-0000C9020000}"/>
    <cellStyle name="Accent5 4" xfId="175" xr:uid="{00000000-0005-0000-0000-0000CA020000}"/>
    <cellStyle name="Accent5 4 2" xfId="742" xr:uid="{00000000-0005-0000-0000-0000CB020000}"/>
    <cellStyle name="Accent5 5" xfId="743" xr:uid="{00000000-0005-0000-0000-0000CC020000}"/>
    <cellStyle name="Accent5 6" xfId="744" xr:uid="{00000000-0005-0000-0000-0000CD020000}"/>
    <cellStyle name="Accent5 7" xfId="745" xr:uid="{00000000-0005-0000-0000-0000CE020000}"/>
    <cellStyle name="Accent5 8" xfId="616" xr:uid="{00000000-0005-0000-0000-0000CF020000}"/>
    <cellStyle name="Accent5 9" xfId="3147" xr:uid="{00000000-0005-0000-0000-0000D0020000}"/>
    <cellStyle name="Accent6" xfId="77" builtinId="49" customBuiltin="1"/>
    <cellStyle name="Accent6 - 20%" xfId="933" xr:uid="{00000000-0005-0000-0000-0000D1020000}"/>
    <cellStyle name="Accent6 - 40%" xfId="934" xr:uid="{00000000-0005-0000-0000-0000D2020000}"/>
    <cellStyle name="Accent6 - 60%" xfId="935" xr:uid="{00000000-0005-0000-0000-0000D3020000}"/>
    <cellStyle name="Accent6 10" xfId="3165" xr:uid="{00000000-0005-0000-0000-0000D4020000}"/>
    <cellStyle name="Accent6 11" xfId="3202" xr:uid="{00000000-0005-0000-0000-0000D5020000}"/>
    <cellStyle name="Accent6 12" xfId="3132" xr:uid="{00000000-0005-0000-0000-0000D6020000}"/>
    <cellStyle name="Accent6 13" xfId="3166" xr:uid="{00000000-0005-0000-0000-0000D7020000}"/>
    <cellStyle name="Accent6 14" xfId="3168" xr:uid="{00000000-0005-0000-0000-0000D8020000}"/>
    <cellStyle name="Accent6 15" xfId="3207" xr:uid="{00000000-0005-0000-0000-0000D9020000}"/>
    <cellStyle name="Accent6 16" xfId="3133" xr:uid="{00000000-0005-0000-0000-0000DA020000}"/>
    <cellStyle name="Accent6 17" xfId="3177" xr:uid="{00000000-0005-0000-0000-0000DB020000}"/>
    <cellStyle name="Accent6 18" xfId="3188" xr:uid="{00000000-0005-0000-0000-0000DC020000}"/>
    <cellStyle name="Accent6 19" xfId="3144" xr:uid="{00000000-0005-0000-0000-0000DD020000}"/>
    <cellStyle name="Accent6 2" xfId="122" xr:uid="{00000000-0005-0000-0000-0000DE020000}"/>
    <cellStyle name="Accent6 2 2" xfId="300" xr:uid="{00000000-0005-0000-0000-0000DF020000}"/>
    <cellStyle name="Accent6 2 3" xfId="746" xr:uid="{00000000-0005-0000-0000-0000E0020000}"/>
    <cellStyle name="Accent6 20" xfId="3254" xr:uid="{00000000-0005-0000-0000-0000E1020000}"/>
    <cellStyle name="Accent6 21" xfId="3263" xr:uid="{00000000-0005-0000-0000-0000E2020000}"/>
    <cellStyle name="Accent6 22" xfId="3314" xr:uid="{00000000-0005-0000-0000-0000E3020000}"/>
    <cellStyle name="Accent6 23" xfId="3330" xr:uid="{00000000-0005-0000-0000-0000E4020000}"/>
    <cellStyle name="Accent6 24" xfId="3323" xr:uid="{00000000-0005-0000-0000-0000E5020000}"/>
    <cellStyle name="Accent6 25" xfId="3368" xr:uid="{00000000-0005-0000-0000-0000E6020000}"/>
    <cellStyle name="Accent6 26" xfId="3490" xr:uid="{00000000-0005-0000-0000-0000E7020000}"/>
    <cellStyle name="Accent6 27" xfId="3338" xr:uid="{00000000-0005-0000-0000-0000E8020000}"/>
    <cellStyle name="Accent6 28" xfId="3478" xr:uid="{00000000-0005-0000-0000-0000E9020000}"/>
    <cellStyle name="Accent6 29" xfId="3304" xr:uid="{00000000-0005-0000-0000-0000EA020000}"/>
    <cellStyle name="Accent6 3" xfId="261" xr:uid="{00000000-0005-0000-0000-0000EB020000}"/>
    <cellStyle name="Accent6 3 2" xfId="531" xr:uid="{00000000-0005-0000-0000-0000EC020000}"/>
    <cellStyle name="Accent6 3 3" xfId="747" xr:uid="{00000000-0005-0000-0000-0000ED020000}"/>
    <cellStyle name="Accent6 30" xfId="3328" xr:uid="{00000000-0005-0000-0000-0000EE020000}"/>
    <cellStyle name="Accent6 31" xfId="3484" xr:uid="{00000000-0005-0000-0000-0000EF020000}"/>
    <cellStyle name="Accent6 32" xfId="3321" xr:uid="{00000000-0005-0000-0000-0000F0020000}"/>
    <cellStyle name="Accent6 33" xfId="3516" xr:uid="{00000000-0005-0000-0000-0000F1020000}"/>
    <cellStyle name="Accent6 34" xfId="3527" xr:uid="{00000000-0005-0000-0000-0000F2020000}"/>
    <cellStyle name="Accent6 4" xfId="179" xr:uid="{00000000-0005-0000-0000-0000F3020000}"/>
    <cellStyle name="Accent6 4 2" xfId="748" xr:uid="{00000000-0005-0000-0000-0000F4020000}"/>
    <cellStyle name="Accent6 5" xfId="749" xr:uid="{00000000-0005-0000-0000-0000F5020000}"/>
    <cellStyle name="Accent6 6" xfId="750" xr:uid="{00000000-0005-0000-0000-0000F6020000}"/>
    <cellStyle name="Accent6 7" xfId="751" xr:uid="{00000000-0005-0000-0000-0000F7020000}"/>
    <cellStyle name="Accent6 8" xfId="627" xr:uid="{00000000-0005-0000-0000-0000F8020000}"/>
    <cellStyle name="Accent6 9" xfId="3146" xr:uid="{00000000-0005-0000-0000-0000F9020000}"/>
    <cellStyle name="al_laroux_7_laroux_1_²ðò²Ê´²ÜÎ" xfId="936" xr:uid="{00000000-0005-0000-0000-0000FA020000}"/>
    <cellStyle name="Bad" xfId="46" builtinId="27" customBuiltin="1"/>
    <cellStyle name="Bad 2" xfId="92" xr:uid="{00000000-0005-0000-0000-0000FB020000}"/>
    <cellStyle name="Bad 2 2" xfId="270" xr:uid="{00000000-0005-0000-0000-0000FC020000}"/>
    <cellStyle name="Bad 2 3" xfId="752" xr:uid="{00000000-0005-0000-0000-0000FD020000}"/>
    <cellStyle name="Bad 3" xfId="231" xr:uid="{00000000-0005-0000-0000-0000FE020000}"/>
    <cellStyle name="Bad 3 2" xfId="533" xr:uid="{00000000-0005-0000-0000-0000FF020000}"/>
    <cellStyle name="Bad 3 3" xfId="753" xr:uid="{00000000-0005-0000-0000-000000030000}"/>
    <cellStyle name="Bad 4" xfId="149" xr:uid="{00000000-0005-0000-0000-000001030000}"/>
    <cellStyle name="Bad 4 2" xfId="754" xr:uid="{00000000-0005-0000-0000-000002030000}"/>
    <cellStyle name="Bad 5" xfId="755" xr:uid="{00000000-0005-0000-0000-000003030000}"/>
    <cellStyle name="Bad 6" xfId="756" xr:uid="{00000000-0005-0000-0000-000004030000}"/>
    <cellStyle name="Bad 7" xfId="757" xr:uid="{00000000-0005-0000-0000-000005030000}"/>
    <cellStyle name="Body" xfId="937" xr:uid="{00000000-0005-0000-0000-000006030000}"/>
    <cellStyle name="Calculation" xfId="50" builtinId="22" customBuiltin="1"/>
    <cellStyle name="Calculation 2" xfId="96" xr:uid="{00000000-0005-0000-0000-000007030000}"/>
    <cellStyle name="Calculation 2 2" xfId="274" xr:uid="{00000000-0005-0000-0000-000008030000}"/>
    <cellStyle name="Calculation 2 3" xfId="758" xr:uid="{00000000-0005-0000-0000-000009030000}"/>
    <cellStyle name="Calculation 3" xfId="235" xr:uid="{00000000-0005-0000-0000-00000A030000}"/>
    <cellStyle name="Calculation 3 2" xfId="535" xr:uid="{00000000-0005-0000-0000-00000B030000}"/>
    <cellStyle name="Calculation 3 3" xfId="759" xr:uid="{00000000-0005-0000-0000-00000C030000}"/>
    <cellStyle name="Calculation 4" xfId="153" xr:uid="{00000000-0005-0000-0000-00000D030000}"/>
    <cellStyle name="Calculation 4 2" xfId="760" xr:uid="{00000000-0005-0000-0000-00000E030000}"/>
    <cellStyle name="Calculation 5" xfId="761" xr:uid="{00000000-0005-0000-0000-00000F030000}"/>
    <cellStyle name="Calculation 6" xfId="762" xr:uid="{00000000-0005-0000-0000-000010030000}"/>
    <cellStyle name="Calculation 7" xfId="763" xr:uid="{00000000-0005-0000-0000-000011030000}"/>
    <cellStyle name="Celkem" xfId="425" xr:uid="{00000000-0005-0000-0000-000012030000}"/>
    <cellStyle name="Check Cell" xfId="52" builtinId="23" customBuiltin="1"/>
    <cellStyle name="Check Cell 2" xfId="98" xr:uid="{00000000-0005-0000-0000-000013030000}"/>
    <cellStyle name="Check Cell 2 2" xfId="276" xr:uid="{00000000-0005-0000-0000-000014030000}"/>
    <cellStyle name="Check Cell 2 3" xfId="764" xr:uid="{00000000-0005-0000-0000-000015030000}"/>
    <cellStyle name="Check Cell 3" xfId="237" xr:uid="{00000000-0005-0000-0000-000016030000}"/>
    <cellStyle name="Check Cell 3 2" xfId="537" xr:uid="{00000000-0005-0000-0000-000017030000}"/>
    <cellStyle name="Check Cell 3 3" xfId="765" xr:uid="{00000000-0005-0000-0000-000018030000}"/>
    <cellStyle name="Check Cell 4" xfId="155" xr:uid="{00000000-0005-0000-0000-000019030000}"/>
    <cellStyle name="Check Cell 4 2" xfId="766" xr:uid="{00000000-0005-0000-0000-00001A030000}"/>
    <cellStyle name="Check Cell 5" xfId="767" xr:uid="{00000000-0005-0000-0000-00001B030000}"/>
    <cellStyle name="Check Cell 6" xfId="768" xr:uid="{00000000-0005-0000-0000-00001C030000}"/>
    <cellStyle name="Check Cell 7" xfId="769" xr:uid="{00000000-0005-0000-0000-00001D030000}"/>
    <cellStyle name="Chybně" xfId="426" xr:uid="{00000000-0005-0000-0000-00001E030000}"/>
    <cellStyle name="Comma" xfId="18" builtinId="3"/>
    <cellStyle name="Comma 10" xfId="939" xr:uid="{00000000-0005-0000-0000-00001F030000}"/>
    <cellStyle name="Comma 10 2" xfId="3174" xr:uid="{00000000-0005-0000-0000-000020030000}"/>
    <cellStyle name="Comma 11" xfId="940" xr:uid="{00000000-0005-0000-0000-000021030000}"/>
    <cellStyle name="Comma 11 2" xfId="3185" xr:uid="{00000000-0005-0000-0000-000022030000}"/>
    <cellStyle name="Comma 12" xfId="938" xr:uid="{00000000-0005-0000-0000-000023030000}"/>
    <cellStyle name="Comma 12 2" xfId="3208" xr:uid="{00000000-0005-0000-0000-000024030000}"/>
    <cellStyle name="Comma 12 3" xfId="4220" xr:uid="{00000000-0005-0000-0000-000025030000}"/>
    <cellStyle name="Comma 13" xfId="1023" xr:uid="{00000000-0005-0000-0000-000026030000}"/>
    <cellStyle name="Comma 13 2" xfId="3222" xr:uid="{00000000-0005-0000-0000-000027030000}"/>
    <cellStyle name="Comma 14" xfId="1028" xr:uid="{00000000-0005-0000-0000-000028030000}"/>
    <cellStyle name="Comma 15" xfId="1035" xr:uid="{00000000-0005-0000-0000-000029030000}"/>
    <cellStyle name="Comma 16" xfId="1054" xr:uid="{00000000-0005-0000-0000-00002A030000}"/>
    <cellStyle name="Comma 17" xfId="1446" xr:uid="{00000000-0005-0000-0000-00002B030000}"/>
    <cellStyle name="Comma 18" xfId="1521" xr:uid="{00000000-0005-0000-0000-00002C030000}"/>
    <cellStyle name="Comma 19" xfId="770" xr:uid="{00000000-0005-0000-0000-00002D030000}"/>
    <cellStyle name="Comma 2" xfId="21" xr:uid="{00000000-0005-0000-0000-00002E030000}"/>
    <cellStyle name="Comma 2 10" xfId="4247" xr:uid="{00000000-0005-0000-0000-00002F030000}"/>
    <cellStyle name="Comma 2 2" xfId="23" xr:uid="{00000000-0005-0000-0000-000030030000}"/>
    <cellStyle name="Comma 2 2 10" xfId="487" xr:uid="{00000000-0005-0000-0000-000031030000}"/>
    <cellStyle name="Comma 2 2 11" xfId="3265" xr:uid="{00000000-0005-0000-0000-000032030000}"/>
    <cellStyle name="Comma 2 2 11 2" xfId="3602" xr:uid="{00000000-0005-0000-0000-000033030000}"/>
    <cellStyle name="Comma 2 2 11 2 2" xfId="4192" xr:uid="{00000000-0005-0000-0000-000034030000}"/>
    <cellStyle name="Comma 2 2 11 2 3" xfId="4213" xr:uid="{00000000-0005-0000-0000-000035030000}"/>
    <cellStyle name="Comma 2 2 11 2 3 2" xfId="4241" xr:uid="{00000000-0005-0000-0000-000036030000}"/>
    <cellStyle name="Comma 2 2 11 3" xfId="3962" xr:uid="{00000000-0005-0000-0000-000037030000}"/>
    <cellStyle name="Comma 2 2 12" xfId="3600" xr:uid="{00000000-0005-0000-0000-000038030000}"/>
    <cellStyle name="Comma 2 2 12 2" xfId="4191" xr:uid="{00000000-0005-0000-0000-000039030000}"/>
    <cellStyle name="Comma 2 2 12 3" xfId="4219" xr:uid="{00000000-0005-0000-0000-00003A030000}"/>
    <cellStyle name="Comma 2 2 13" xfId="3607" xr:uid="{00000000-0005-0000-0000-00003B030000}"/>
    <cellStyle name="Comma 2 2 2" xfId="84" xr:uid="{00000000-0005-0000-0000-00003C030000}"/>
    <cellStyle name="Comma 2 2 2 2" xfId="542" xr:uid="{00000000-0005-0000-0000-00003D030000}"/>
    <cellStyle name="Comma 2 2 2 2 2" xfId="3774" xr:uid="{00000000-0005-0000-0000-00003E030000}"/>
    <cellStyle name="Comma 2 2 2 3" xfId="771" xr:uid="{00000000-0005-0000-0000-00003F030000}"/>
    <cellStyle name="Comma 2 2 2 4" xfId="3266" xr:uid="{00000000-0005-0000-0000-000040030000}"/>
    <cellStyle name="Comma 2 2 2 4 2" xfId="3963" xr:uid="{00000000-0005-0000-0000-000041030000}"/>
    <cellStyle name="Comma 2 2 2 5" xfId="3611" xr:uid="{00000000-0005-0000-0000-000042030000}"/>
    <cellStyle name="Comma 2 2 3" xfId="352" xr:uid="{00000000-0005-0000-0000-000043030000}"/>
    <cellStyle name="Comma 2 2 3 2" xfId="772" xr:uid="{00000000-0005-0000-0000-000044030000}"/>
    <cellStyle name="Comma 2 2 4" xfId="541" xr:uid="{00000000-0005-0000-0000-000045030000}"/>
    <cellStyle name="Comma 2 2 4 2" xfId="773" xr:uid="{00000000-0005-0000-0000-000046030000}"/>
    <cellStyle name="Comma 2 2 4 3" xfId="3773" xr:uid="{00000000-0005-0000-0000-000047030000}"/>
    <cellStyle name="Comma 2 2 5" xfId="774" xr:uid="{00000000-0005-0000-0000-000048030000}"/>
    <cellStyle name="Comma 2 2 6" xfId="775" xr:uid="{00000000-0005-0000-0000-000049030000}"/>
    <cellStyle name="Comma 2 2 7" xfId="1024" xr:uid="{00000000-0005-0000-0000-00004A030000}"/>
    <cellStyle name="Comma 2 2 8" xfId="1029" xr:uid="{00000000-0005-0000-0000-00004B030000}"/>
    <cellStyle name="Comma 2 2 9" xfId="1036" xr:uid="{00000000-0005-0000-0000-00004C030000}"/>
    <cellStyle name="Comma 2 3" xfId="39" xr:uid="{00000000-0005-0000-0000-00004D030000}"/>
    <cellStyle name="Comma 2 3 2" xfId="614" xr:uid="{00000000-0005-0000-0000-00004E030000}"/>
    <cellStyle name="Comma 2 4" xfId="338" xr:uid="{00000000-0005-0000-0000-00004F030000}"/>
    <cellStyle name="Comma 2 5" xfId="776" xr:uid="{00000000-0005-0000-0000-000050030000}"/>
    <cellStyle name="Comma 2 6" xfId="777" xr:uid="{00000000-0005-0000-0000-000051030000}"/>
    <cellStyle name="Comma 2 7" xfId="778" xr:uid="{00000000-0005-0000-0000-000052030000}"/>
    <cellStyle name="Comma 2 8" xfId="779" xr:uid="{00000000-0005-0000-0000-000053030000}"/>
    <cellStyle name="Comma 2 9" xfId="556" xr:uid="{00000000-0005-0000-0000-000054030000}"/>
    <cellStyle name="Comma 20" xfId="2649" xr:uid="{00000000-0005-0000-0000-000055030000}"/>
    <cellStyle name="Comma 21" xfId="615" xr:uid="{00000000-0005-0000-0000-000056030000}"/>
    <cellStyle name="Comma 22" xfId="3227" xr:uid="{00000000-0005-0000-0000-000057030000}"/>
    <cellStyle name="Comma 22 2" xfId="3938" xr:uid="{00000000-0005-0000-0000-000058030000}"/>
    <cellStyle name="Comma 23" xfId="4208" xr:uid="{00000000-0005-0000-0000-000059030000}"/>
    <cellStyle name="Comma 23 2" xfId="4239" xr:uid="{00000000-0005-0000-0000-00005A030000}"/>
    <cellStyle name="Comma 24" xfId="4211" xr:uid="{00000000-0005-0000-0000-00005B030000}"/>
    <cellStyle name="Comma 24 2" xfId="4243" xr:uid="{00000000-0005-0000-0000-00005C030000}"/>
    <cellStyle name="Comma 3" xfId="30" xr:uid="{00000000-0005-0000-0000-00005D030000}"/>
    <cellStyle name="Comma 3 2" xfId="353" xr:uid="{00000000-0005-0000-0000-00005E030000}"/>
    <cellStyle name="Comma 3 2 2" xfId="781" xr:uid="{00000000-0005-0000-0000-00005F030000}"/>
    <cellStyle name="Comma 3 3" xfId="339" xr:uid="{00000000-0005-0000-0000-000060030000}"/>
    <cellStyle name="Comma 3 4" xfId="544" xr:uid="{00000000-0005-0000-0000-000061030000}"/>
    <cellStyle name="Comma 3 4 2" xfId="782" xr:uid="{00000000-0005-0000-0000-000062030000}"/>
    <cellStyle name="Comma 3 4 3" xfId="3776" xr:uid="{00000000-0005-0000-0000-000063030000}"/>
    <cellStyle name="Comma 3 5" xfId="783" xr:uid="{00000000-0005-0000-0000-000064030000}"/>
    <cellStyle name="Comma 3 6" xfId="784" xr:uid="{00000000-0005-0000-0000-000065030000}"/>
    <cellStyle name="Comma 3 7" xfId="780" xr:uid="{00000000-0005-0000-0000-000066030000}"/>
    <cellStyle name="Comma 3 8" xfId="3268" xr:uid="{00000000-0005-0000-0000-000067030000}"/>
    <cellStyle name="Comma 3 8 2" xfId="3965" xr:uid="{00000000-0005-0000-0000-000068030000}"/>
    <cellStyle name="Comma 3 9" xfId="3609" xr:uid="{00000000-0005-0000-0000-000069030000}"/>
    <cellStyle name="Comma 4" xfId="13" xr:uid="{00000000-0005-0000-0000-00006A030000}"/>
    <cellStyle name="Comma 4 2" xfId="343" xr:uid="{00000000-0005-0000-0000-00006B030000}"/>
    <cellStyle name="Comma 4 2 2" xfId="786" xr:uid="{00000000-0005-0000-0000-00006C030000}"/>
    <cellStyle name="Comma 4 2 2 2" xfId="3577" xr:uid="{00000000-0005-0000-0000-00006D030000}"/>
    <cellStyle name="Comma 4 2 2 2 2" xfId="4183" xr:uid="{00000000-0005-0000-0000-00006E030000}"/>
    <cellStyle name="Comma 4 2 3" xfId="3565" xr:uid="{00000000-0005-0000-0000-00006F030000}"/>
    <cellStyle name="Comma 4 2 3 2" xfId="4174" xr:uid="{00000000-0005-0000-0000-000070030000}"/>
    <cellStyle name="Comma 4 2 4" xfId="3723" xr:uid="{00000000-0005-0000-0000-000071030000}"/>
    <cellStyle name="Comma 4 3" xfId="787" xr:uid="{00000000-0005-0000-0000-000072030000}"/>
    <cellStyle name="Comma 4 3 2" xfId="3580" xr:uid="{00000000-0005-0000-0000-000073030000}"/>
    <cellStyle name="Comma 4 3 2 2" xfId="4186" xr:uid="{00000000-0005-0000-0000-000074030000}"/>
    <cellStyle name="Comma 4 3 3" xfId="3568" xr:uid="{00000000-0005-0000-0000-000075030000}"/>
    <cellStyle name="Comma 4 3 3 2" xfId="4177" xr:uid="{00000000-0005-0000-0000-000076030000}"/>
    <cellStyle name="Comma 4 4" xfId="788" xr:uid="{00000000-0005-0000-0000-000077030000}"/>
    <cellStyle name="Comma 4 4 2" xfId="3571" xr:uid="{00000000-0005-0000-0000-000078030000}"/>
    <cellStyle name="Comma 4 4 2 2" xfId="4180" xr:uid="{00000000-0005-0000-0000-000079030000}"/>
    <cellStyle name="Comma 4 5" xfId="789" xr:uid="{00000000-0005-0000-0000-00007A030000}"/>
    <cellStyle name="Comma 4 6" xfId="790" xr:uid="{00000000-0005-0000-0000-00007B030000}"/>
    <cellStyle name="Comma 4 7" xfId="785" xr:uid="{00000000-0005-0000-0000-00007C030000}"/>
    <cellStyle name="Comma 4 8" xfId="494" xr:uid="{00000000-0005-0000-0000-00007D030000}"/>
    <cellStyle name="Comma 4 9" xfId="3558" xr:uid="{00000000-0005-0000-0000-00007E030000}"/>
    <cellStyle name="Comma 4 9 2" xfId="4171" xr:uid="{00000000-0005-0000-0000-00007F030000}"/>
    <cellStyle name="Comma 5" xfId="345" xr:uid="{00000000-0005-0000-0000-000080030000}"/>
    <cellStyle name="Comma 5 2" xfId="941" xr:uid="{00000000-0005-0000-0000-000081030000}"/>
    <cellStyle name="Comma 5 2 2" xfId="3591" xr:uid="{00000000-0005-0000-0000-000082030000}"/>
    <cellStyle name="Comma 5 2 3" xfId="3575" xr:uid="{00000000-0005-0000-0000-000083030000}"/>
    <cellStyle name="Comma 5 3" xfId="791" xr:uid="{00000000-0005-0000-0000-000084030000}"/>
    <cellStyle name="Comma 5 3 2" xfId="3596" xr:uid="{00000000-0005-0000-0000-000085030000}"/>
    <cellStyle name="Comma 5 3 3" xfId="3584" xr:uid="{00000000-0005-0000-0000-000086030000}"/>
    <cellStyle name="Comma 5 4" xfId="3587" xr:uid="{00000000-0005-0000-0000-000087030000}"/>
    <cellStyle name="Comma 6" xfId="398" xr:uid="{00000000-0005-0000-0000-000088030000}"/>
    <cellStyle name="Comma 6 2" xfId="942" xr:uid="{00000000-0005-0000-0000-000089030000}"/>
    <cellStyle name="Comma 6 2 2" xfId="3588" xr:uid="{00000000-0005-0000-0000-00008A030000}"/>
    <cellStyle name="Comma 6 3" xfId="520" xr:uid="{00000000-0005-0000-0000-00008B030000}"/>
    <cellStyle name="Comma 6 4" xfId="792" xr:uid="{00000000-0005-0000-0000-00008C030000}"/>
    <cellStyle name="Comma 7" xfId="400" xr:uid="{00000000-0005-0000-0000-00008D030000}"/>
    <cellStyle name="Comma 7 2" xfId="943" xr:uid="{00000000-0005-0000-0000-00008E030000}"/>
    <cellStyle name="Comma 7 2 2" xfId="3593" xr:uid="{00000000-0005-0000-0000-00008F030000}"/>
    <cellStyle name="Comma 7 3" xfId="793" xr:uid="{00000000-0005-0000-0000-000090030000}"/>
    <cellStyle name="Comma 8" xfId="468" xr:uid="{00000000-0005-0000-0000-000091030000}"/>
    <cellStyle name="Comma 8 2" xfId="944" xr:uid="{00000000-0005-0000-0000-000092030000}"/>
    <cellStyle name="Comma 8 3" xfId="794" xr:uid="{00000000-0005-0000-0000-000093030000}"/>
    <cellStyle name="Comma 8 4" xfId="3739" xr:uid="{00000000-0005-0000-0000-000094030000}"/>
    <cellStyle name="Comma 9" xfId="483" xr:uid="{00000000-0005-0000-0000-000095030000}"/>
    <cellStyle name="Comma 9 2" xfId="945" xr:uid="{00000000-0005-0000-0000-000096030000}"/>
    <cellStyle name="Comma 9 3" xfId="3754" xr:uid="{00000000-0005-0000-0000-000097030000}"/>
    <cellStyle name="Date" xfId="946" xr:uid="{00000000-0005-0000-0000-000098030000}"/>
    <cellStyle name="Dezimal [0]_laroux" xfId="947" xr:uid="{00000000-0005-0000-0000-000099030000}"/>
    <cellStyle name="Dezimal_laroux" xfId="948" xr:uid="{00000000-0005-0000-0000-00009A030000}"/>
    <cellStyle name="Emphasis 1" xfId="949" xr:uid="{00000000-0005-0000-0000-00009B030000}"/>
    <cellStyle name="Emphasis 2" xfId="950" xr:uid="{00000000-0005-0000-0000-00009C030000}"/>
    <cellStyle name="Emphasis 3" xfId="951" xr:uid="{00000000-0005-0000-0000-00009D030000}"/>
    <cellStyle name="Euro" xfId="492" xr:uid="{00000000-0005-0000-0000-00009E030000}"/>
    <cellStyle name="Euro 10" xfId="1037" xr:uid="{00000000-0005-0000-0000-00009F030000}"/>
    <cellStyle name="Euro 11" xfId="3143" xr:uid="{00000000-0005-0000-0000-0000A0030000}"/>
    <cellStyle name="Euro 2" xfId="795" xr:uid="{00000000-0005-0000-0000-0000A1030000}"/>
    <cellStyle name="Euro 2 2" xfId="953" xr:uid="{00000000-0005-0000-0000-0000A2030000}"/>
    <cellStyle name="Euro 3" xfId="796" xr:uid="{00000000-0005-0000-0000-0000A3030000}"/>
    <cellStyle name="Euro 4" xfId="797" xr:uid="{00000000-0005-0000-0000-0000A4030000}"/>
    <cellStyle name="Euro 5" xfId="798" xr:uid="{00000000-0005-0000-0000-0000A5030000}"/>
    <cellStyle name="Euro 6" xfId="799" xr:uid="{00000000-0005-0000-0000-0000A6030000}"/>
    <cellStyle name="Euro 7" xfId="952" xr:uid="{00000000-0005-0000-0000-0000A7030000}"/>
    <cellStyle name="Euro 8" xfId="1025" xr:uid="{00000000-0005-0000-0000-0000A8030000}"/>
    <cellStyle name="Euro 9" xfId="1030" xr:uid="{00000000-0005-0000-0000-0000A9030000}"/>
    <cellStyle name="Excel.Chart" xfId="954" xr:uid="{00000000-0005-0000-0000-0000AA030000}"/>
    <cellStyle name="Explanatory Text" xfId="55" builtinId="53" customBuiltin="1"/>
    <cellStyle name="Explanatory Text 2" xfId="100" xr:uid="{00000000-0005-0000-0000-0000AB030000}"/>
    <cellStyle name="Explanatory Text 2 2" xfId="278" xr:uid="{00000000-0005-0000-0000-0000AC030000}"/>
    <cellStyle name="Explanatory Text 2 3" xfId="800" xr:uid="{00000000-0005-0000-0000-0000AD030000}"/>
    <cellStyle name="Explanatory Text 3" xfId="239" xr:uid="{00000000-0005-0000-0000-0000AE030000}"/>
    <cellStyle name="Explanatory Text 3 2" xfId="546" xr:uid="{00000000-0005-0000-0000-0000AF030000}"/>
    <cellStyle name="Explanatory Text 3 3" xfId="801" xr:uid="{00000000-0005-0000-0000-0000B0030000}"/>
    <cellStyle name="Explanatory Text 4" xfId="157" xr:uid="{00000000-0005-0000-0000-0000B1030000}"/>
    <cellStyle name="Explanatory Text 4 2" xfId="802" xr:uid="{00000000-0005-0000-0000-0000B2030000}"/>
    <cellStyle name="Explanatory Text 5" xfId="803" xr:uid="{00000000-0005-0000-0000-0000B3030000}"/>
    <cellStyle name="Explanatory Text 6" xfId="804" xr:uid="{00000000-0005-0000-0000-0000B4030000}"/>
    <cellStyle name="Explanatory Text 7" xfId="805" xr:uid="{00000000-0005-0000-0000-0000B5030000}"/>
    <cellStyle name="Fixed" xfId="955" xr:uid="{00000000-0005-0000-0000-0000B6030000}"/>
    <cellStyle name="Good" xfId="45" builtinId="26" customBuiltin="1"/>
    <cellStyle name="Good 2" xfId="91" xr:uid="{00000000-0005-0000-0000-0000B7030000}"/>
    <cellStyle name="Good 2 2" xfId="269" xr:uid="{00000000-0005-0000-0000-0000B8030000}"/>
    <cellStyle name="Good 2 3" xfId="806" xr:uid="{00000000-0005-0000-0000-0000B9030000}"/>
    <cellStyle name="Good 3" xfId="230" xr:uid="{00000000-0005-0000-0000-0000BA030000}"/>
    <cellStyle name="Good 3 2" xfId="548" xr:uid="{00000000-0005-0000-0000-0000BB030000}"/>
    <cellStyle name="Good 3 3" xfId="807" xr:uid="{00000000-0005-0000-0000-0000BC030000}"/>
    <cellStyle name="Good 4" xfId="148" xr:uid="{00000000-0005-0000-0000-0000BD030000}"/>
    <cellStyle name="Good 4 2" xfId="808" xr:uid="{00000000-0005-0000-0000-0000BE030000}"/>
    <cellStyle name="Good 5" xfId="809" xr:uid="{00000000-0005-0000-0000-0000BF030000}"/>
    <cellStyle name="Good 6" xfId="810" xr:uid="{00000000-0005-0000-0000-0000C0030000}"/>
    <cellStyle name="Good 7" xfId="811" xr:uid="{00000000-0005-0000-0000-0000C1030000}"/>
    <cellStyle name="Heading 1" xfId="41" builtinId="16" customBuiltin="1"/>
    <cellStyle name="Heading 1 2" xfId="87" xr:uid="{00000000-0005-0000-0000-0000C2030000}"/>
    <cellStyle name="Heading 1 2 2" xfId="265" xr:uid="{00000000-0005-0000-0000-0000C3030000}"/>
    <cellStyle name="Heading 1 2 3" xfId="812" xr:uid="{00000000-0005-0000-0000-0000C4030000}"/>
    <cellStyle name="Heading 1 3" xfId="226" xr:uid="{00000000-0005-0000-0000-0000C5030000}"/>
    <cellStyle name="Heading 1 3 2" xfId="813" xr:uid="{00000000-0005-0000-0000-0000C6030000}"/>
    <cellStyle name="Heading 1 4" xfId="144" xr:uid="{00000000-0005-0000-0000-0000C7030000}"/>
    <cellStyle name="Heading 1 4 2" xfId="814" xr:uid="{00000000-0005-0000-0000-0000C8030000}"/>
    <cellStyle name="Heading 1 5" xfId="815" xr:uid="{00000000-0005-0000-0000-0000C9030000}"/>
    <cellStyle name="Heading 1 6" xfId="816" xr:uid="{00000000-0005-0000-0000-0000CA030000}"/>
    <cellStyle name="Heading 1 7" xfId="817" xr:uid="{00000000-0005-0000-0000-0000CB030000}"/>
    <cellStyle name="Heading 2" xfId="42" builtinId="17" customBuiltin="1"/>
    <cellStyle name="Heading 2 2" xfId="88" xr:uid="{00000000-0005-0000-0000-0000CC030000}"/>
    <cellStyle name="Heading 2 2 2" xfId="266" xr:uid="{00000000-0005-0000-0000-0000CD030000}"/>
    <cellStyle name="Heading 2 2 3" xfId="818" xr:uid="{00000000-0005-0000-0000-0000CE030000}"/>
    <cellStyle name="Heading 2 3" xfId="227" xr:uid="{00000000-0005-0000-0000-0000CF030000}"/>
    <cellStyle name="Heading 2 3 2" xfId="819" xr:uid="{00000000-0005-0000-0000-0000D0030000}"/>
    <cellStyle name="Heading 2 4" xfId="145" xr:uid="{00000000-0005-0000-0000-0000D1030000}"/>
    <cellStyle name="Heading 2 4 2" xfId="820" xr:uid="{00000000-0005-0000-0000-0000D2030000}"/>
    <cellStyle name="Heading 2 5" xfId="821" xr:uid="{00000000-0005-0000-0000-0000D3030000}"/>
    <cellStyle name="Heading 2 6" xfId="822" xr:uid="{00000000-0005-0000-0000-0000D4030000}"/>
    <cellStyle name="Heading 2 7" xfId="823" xr:uid="{00000000-0005-0000-0000-0000D5030000}"/>
    <cellStyle name="Heading 3" xfId="43" builtinId="18" customBuiltin="1"/>
    <cellStyle name="Heading 3 2" xfId="89" xr:uid="{00000000-0005-0000-0000-0000D6030000}"/>
    <cellStyle name="Heading 3 2 2" xfId="267" xr:uid="{00000000-0005-0000-0000-0000D7030000}"/>
    <cellStyle name="Heading 3 2 3" xfId="824" xr:uid="{00000000-0005-0000-0000-0000D8030000}"/>
    <cellStyle name="Heading 3 3" xfId="228" xr:uid="{00000000-0005-0000-0000-0000D9030000}"/>
    <cellStyle name="Heading 3 3 2" xfId="825" xr:uid="{00000000-0005-0000-0000-0000DA030000}"/>
    <cellStyle name="Heading 3 4" xfId="146" xr:uid="{00000000-0005-0000-0000-0000DB030000}"/>
    <cellStyle name="Heading 3 4 2" xfId="826" xr:uid="{00000000-0005-0000-0000-0000DC030000}"/>
    <cellStyle name="Heading 3 5" xfId="827" xr:uid="{00000000-0005-0000-0000-0000DD030000}"/>
    <cellStyle name="Heading 3 6" xfId="828" xr:uid="{00000000-0005-0000-0000-0000DE030000}"/>
    <cellStyle name="Heading 3 7" xfId="829" xr:uid="{00000000-0005-0000-0000-0000DF030000}"/>
    <cellStyle name="Heading 4" xfId="44" builtinId="19" customBuiltin="1"/>
    <cellStyle name="Heading 4 2" xfId="90" xr:uid="{00000000-0005-0000-0000-0000E0030000}"/>
    <cellStyle name="Heading 4 2 2" xfId="268" xr:uid="{00000000-0005-0000-0000-0000E1030000}"/>
    <cellStyle name="Heading 4 2 3" xfId="830" xr:uid="{00000000-0005-0000-0000-0000E2030000}"/>
    <cellStyle name="Heading 4 3" xfId="229" xr:uid="{00000000-0005-0000-0000-0000E3030000}"/>
    <cellStyle name="Heading 4 3 2" xfId="831" xr:uid="{00000000-0005-0000-0000-0000E4030000}"/>
    <cellStyle name="Heading 4 4" xfId="147" xr:uid="{00000000-0005-0000-0000-0000E5030000}"/>
    <cellStyle name="Heading 4 4 2" xfId="832" xr:uid="{00000000-0005-0000-0000-0000E6030000}"/>
    <cellStyle name="Heading 4 5" xfId="833" xr:uid="{00000000-0005-0000-0000-0000E7030000}"/>
    <cellStyle name="Heading 4 6" xfId="834" xr:uid="{00000000-0005-0000-0000-0000E8030000}"/>
    <cellStyle name="Heading 4 7" xfId="835" xr:uid="{00000000-0005-0000-0000-0000E9030000}"/>
    <cellStyle name="Heading1" xfId="956" xr:uid="{00000000-0005-0000-0000-0000EA030000}"/>
    <cellStyle name="Heading2" xfId="957" xr:uid="{00000000-0005-0000-0000-0000EB030000}"/>
    <cellStyle name="Hyperlink" xfId="24" builtinId="8"/>
    <cellStyle name="Hyperlink 2" xfId="427" xr:uid="{00000000-0005-0000-0000-0000EC030000}"/>
    <cellStyle name="Hyperlink 2 2" xfId="4237" xr:uid="{00000000-0005-0000-0000-0000ED030000}"/>
    <cellStyle name="Îáû÷íûé_AMD" xfId="498" xr:uid="{00000000-0005-0000-0000-0000EE030000}"/>
    <cellStyle name="imf-one decimal" xfId="958" xr:uid="{00000000-0005-0000-0000-0000EF030000}"/>
    <cellStyle name="imf-zero decimal" xfId="959" xr:uid="{00000000-0005-0000-0000-0000F0030000}"/>
    <cellStyle name="Input" xfId="48" builtinId="20" customBuiltin="1"/>
    <cellStyle name="Input 2" xfId="94" xr:uid="{00000000-0005-0000-0000-0000F1030000}"/>
    <cellStyle name="Input 2 2" xfId="272" xr:uid="{00000000-0005-0000-0000-0000F2030000}"/>
    <cellStyle name="Input 2 3" xfId="836" xr:uid="{00000000-0005-0000-0000-0000F3030000}"/>
    <cellStyle name="Input 3" xfId="233" xr:uid="{00000000-0005-0000-0000-0000F4030000}"/>
    <cellStyle name="Input 3 2" xfId="558" xr:uid="{00000000-0005-0000-0000-0000F5030000}"/>
    <cellStyle name="Input 3 3" xfId="837" xr:uid="{00000000-0005-0000-0000-0000F6030000}"/>
    <cellStyle name="Input 4" xfId="151" xr:uid="{00000000-0005-0000-0000-0000F7030000}"/>
    <cellStyle name="Input 4 2" xfId="838" xr:uid="{00000000-0005-0000-0000-0000F8030000}"/>
    <cellStyle name="Input 5" xfId="839" xr:uid="{00000000-0005-0000-0000-0000F9030000}"/>
    <cellStyle name="Input 6" xfId="840" xr:uid="{00000000-0005-0000-0000-0000FA030000}"/>
    <cellStyle name="Input 7" xfId="841" xr:uid="{00000000-0005-0000-0000-0000FB030000}"/>
    <cellStyle name="Kontrolní buňka" xfId="428" xr:uid="{00000000-0005-0000-0000-0000FC030000}"/>
    <cellStyle name="Linked Cell" xfId="51" builtinId="24" customBuiltin="1"/>
    <cellStyle name="Linked Cell 2" xfId="97" xr:uid="{00000000-0005-0000-0000-0000FD030000}"/>
    <cellStyle name="Linked Cell 2 2" xfId="275" xr:uid="{00000000-0005-0000-0000-0000FE030000}"/>
    <cellStyle name="Linked Cell 2 3" xfId="842" xr:uid="{00000000-0005-0000-0000-0000FF030000}"/>
    <cellStyle name="Linked Cell 3" xfId="236" xr:uid="{00000000-0005-0000-0000-000000040000}"/>
    <cellStyle name="Linked Cell 3 2" xfId="560" xr:uid="{00000000-0005-0000-0000-000001040000}"/>
    <cellStyle name="Linked Cell 3 3" xfId="843" xr:uid="{00000000-0005-0000-0000-000002040000}"/>
    <cellStyle name="Linked Cell 4" xfId="154" xr:uid="{00000000-0005-0000-0000-000003040000}"/>
    <cellStyle name="Linked Cell 4 2" xfId="844" xr:uid="{00000000-0005-0000-0000-000004040000}"/>
    <cellStyle name="Linked Cell 5" xfId="845" xr:uid="{00000000-0005-0000-0000-000005040000}"/>
    <cellStyle name="Linked Cell 6" xfId="846" xr:uid="{00000000-0005-0000-0000-000006040000}"/>
    <cellStyle name="Linked Cell 7" xfId="847" xr:uid="{00000000-0005-0000-0000-000007040000}"/>
    <cellStyle name="Millares [0]_11.1.3. bis" xfId="960" xr:uid="{00000000-0005-0000-0000-000008040000}"/>
    <cellStyle name="Millares_11.1.3. bis" xfId="961" xr:uid="{00000000-0005-0000-0000-000009040000}"/>
    <cellStyle name="Milliers [0]_laroux" xfId="962" xr:uid="{00000000-0005-0000-0000-00000A040000}"/>
    <cellStyle name="Milliers_laroux" xfId="963" xr:uid="{00000000-0005-0000-0000-00000B040000}"/>
    <cellStyle name="Moneda [0]_11.1.3. bis" xfId="964" xr:uid="{00000000-0005-0000-0000-00000C040000}"/>
    <cellStyle name="Moneda_11.1.3. bis" xfId="965" xr:uid="{00000000-0005-0000-0000-00000D040000}"/>
    <cellStyle name="Nadpis 1" xfId="429" xr:uid="{00000000-0005-0000-0000-00000E040000}"/>
    <cellStyle name="Nadpis 2" xfId="430" xr:uid="{00000000-0005-0000-0000-00000F040000}"/>
    <cellStyle name="Nadpis 3" xfId="431" xr:uid="{00000000-0005-0000-0000-000010040000}"/>
    <cellStyle name="Nadpis 4" xfId="432" xr:uid="{00000000-0005-0000-0000-000011040000}"/>
    <cellStyle name="Název" xfId="433" xr:uid="{00000000-0005-0000-0000-000012040000}"/>
    <cellStyle name="Neutral" xfId="47" builtinId="28" customBuiltin="1"/>
    <cellStyle name="Neutral 2" xfId="93" xr:uid="{00000000-0005-0000-0000-000013040000}"/>
    <cellStyle name="Neutral 2 2" xfId="271" xr:uid="{00000000-0005-0000-0000-000014040000}"/>
    <cellStyle name="Neutral 2 3" xfId="848" xr:uid="{00000000-0005-0000-0000-000015040000}"/>
    <cellStyle name="Neutral 3" xfId="232" xr:uid="{00000000-0005-0000-0000-000016040000}"/>
    <cellStyle name="Neutral 3 2" xfId="562" xr:uid="{00000000-0005-0000-0000-000017040000}"/>
    <cellStyle name="Neutral 3 3" xfId="849" xr:uid="{00000000-0005-0000-0000-000018040000}"/>
    <cellStyle name="Neutral 4" xfId="150" xr:uid="{00000000-0005-0000-0000-000019040000}"/>
    <cellStyle name="Neutral 4 2" xfId="850" xr:uid="{00000000-0005-0000-0000-00001A040000}"/>
    <cellStyle name="Neutral 5" xfId="851" xr:uid="{00000000-0005-0000-0000-00001B040000}"/>
    <cellStyle name="Neutral 6" xfId="852" xr:uid="{00000000-0005-0000-0000-00001C040000}"/>
    <cellStyle name="Neutral 7" xfId="853" xr:uid="{00000000-0005-0000-0000-00001D040000}"/>
    <cellStyle name="Neutral 8" xfId="3495" xr:uid="{00000000-0005-0000-0000-00001E040000}"/>
    <cellStyle name="Neutrální" xfId="434" xr:uid="{00000000-0005-0000-0000-00001F040000}"/>
    <cellStyle name="no dec" xfId="966" xr:uid="{00000000-0005-0000-0000-000020040000}"/>
    <cellStyle name="Normal" xfId="0" builtinId="0"/>
    <cellStyle name="Normal - Style1" xfId="967" xr:uid="{00000000-0005-0000-0000-000021040000}"/>
    <cellStyle name="Normal - Style2" xfId="968" xr:uid="{00000000-0005-0000-0000-000022040000}"/>
    <cellStyle name="Normal - Style3" xfId="969" xr:uid="{00000000-0005-0000-0000-000023040000}"/>
    <cellStyle name="Normal 10" xfId="14" xr:uid="{00000000-0005-0000-0000-000024040000}"/>
    <cellStyle name="Normal 10 2" xfId="354" xr:uid="{00000000-0005-0000-0000-000025040000}"/>
    <cellStyle name="Normal 10 3" xfId="970" xr:uid="{00000000-0005-0000-0000-000026040000}"/>
    <cellStyle name="Normal 10 4" xfId="3138" xr:uid="{00000000-0005-0000-0000-000027040000}"/>
    <cellStyle name="Normal 100" xfId="1099" xr:uid="{00000000-0005-0000-0000-000028040000}"/>
    <cellStyle name="Normal 1000" xfId="2001" xr:uid="{00000000-0005-0000-0000-000029040000}"/>
    <cellStyle name="Normal 1001" xfId="2002" xr:uid="{00000000-0005-0000-0000-00002A040000}"/>
    <cellStyle name="Normal 1002" xfId="2003" xr:uid="{00000000-0005-0000-0000-00002B040000}"/>
    <cellStyle name="Normal 1003" xfId="2004" xr:uid="{00000000-0005-0000-0000-00002C040000}"/>
    <cellStyle name="Normal 1004" xfId="2005" xr:uid="{00000000-0005-0000-0000-00002D040000}"/>
    <cellStyle name="Normal 1005" xfId="2006" xr:uid="{00000000-0005-0000-0000-00002E040000}"/>
    <cellStyle name="Normal 1006" xfId="2007" xr:uid="{00000000-0005-0000-0000-00002F040000}"/>
    <cellStyle name="Normal 1007" xfId="2008" xr:uid="{00000000-0005-0000-0000-000030040000}"/>
    <cellStyle name="Normal 1008" xfId="2009" xr:uid="{00000000-0005-0000-0000-000031040000}"/>
    <cellStyle name="Normal 1009" xfId="2010" xr:uid="{00000000-0005-0000-0000-000032040000}"/>
    <cellStyle name="Normal 101" xfId="1100" xr:uid="{00000000-0005-0000-0000-000033040000}"/>
    <cellStyle name="Normal 1010" xfId="2011" xr:uid="{00000000-0005-0000-0000-000034040000}"/>
    <cellStyle name="Normal 1011" xfId="2012" xr:uid="{00000000-0005-0000-0000-000035040000}"/>
    <cellStyle name="Normal 1012" xfId="2013" xr:uid="{00000000-0005-0000-0000-000036040000}"/>
    <cellStyle name="Normal 1013" xfId="2014" xr:uid="{00000000-0005-0000-0000-000037040000}"/>
    <cellStyle name="Normal 1014" xfId="2015" xr:uid="{00000000-0005-0000-0000-000038040000}"/>
    <cellStyle name="Normal 1015" xfId="2016" xr:uid="{00000000-0005-0000-0000-000039040000}"/>
    <cellStyle name="Normal 1016" xfId="2017" xr:uid="{00000000-0005-0000-0000-00003A040000}"/>
    <cellStyle name="Normal 1017" xfId="2018" xr:uid="{00000000-0005-0000-0000-00003B040000}"/>
    <cellStyle name="Normal 1018" xfId="2019" xr:uid="{00000000-0005-0000-0000-00003C040000}"/>
    <cellStyle name="Normal 1019" xfId="2020" xr:uid="{00000000-0005-0000-0000-00003D040000}"/>
    <cellStyle name="Normal 102" xfId="1101" xr:uid="{00000000-0005-0000-0000-00003E040000}"/>
    <cellStyle name="Normal 1020" xfId="563" xr:uid="{00000000-0005-0000-0000-00003F040000}"/>
    <cellStyle name="Normal 1020 2" xfId="2033" xr:uid="{00000000-0005-0000-0000-000040040000}"/>
    <cellStyle name="Normal 1020 3" xfId="3297" xr:uid="{00000000-0005-0000-0000-000041040000}"/>
    <cellStyle name="Normal 1020 3 2" xfId="3994" xr:uid="{00000000-0005-0000-0000-000042040000}"/>
    <cellStyle name="Normal 1020 4" xfId="3786" xr:uid="{00000000-0005-0000-0000-000043040000}"/>
    <cellStyle name="Normal 1021" xfId="854" xr:uid="{00000000-0005-0000-0000-000044040000}"/>
    <cellStyle name="Normal 1021 2" xfId="2034" xr:uid="{00000000-0005-0000-0000-000045040000}"/>
    <cellStyle name="Normal 1021 3" xfId="3310" xr:uid="{00000000-0005-0000-0000-000046040000}"/>
    <cellStyle name="Normal 1021 3 2" xfId="4001" xr:uid="{00000000-0005-0000-0000-000047040000}"/>
    <cellStyle name="Normal 1021 4" xfId="3806" xr:uid="{00000000-0005-0000-0000-000048040000}"/>
    <cellStyle name="Normal 1022" xfId="2022" xr:uid="{00000000-0005-0000-0000-000049040000}"/>
    <cellStyle name="Normal 1022 2" xfId="2035" xr:uid="{00000000-0005-0000-0000-00004A040000}"/>
    <cellStyle name="Normal 1022 3" xfId="3343" xr:uid="{00000000-0005-0000-0000-00004B040000}"/>
    <cellStyle name="Normal 1022 3 2" xfId="4007" xr:uid="{00000000-0005-0000-0000-00004C040000}"/>
    <cellStyle name="Normal 1022 4" xfId="3808" xr:uid="{00000000-0005-0000-0000-00004D040000}"/>
    <cellStyle name="Normal 1023" xfId="2023" xr:uid="{00000000-0005-0000-0000-00004E040000}"/>
    <cellStyle name="Normal 1023 2" xfId="2036" xr:uid="{00000000-0005-0000-0000-00004F040000}"/>
    <cellStyle name="Normal 1023 3" xfId="3344" xr:uid="{00000000-0005-0000-0000-000050040000}"/>
    <cellStyle name="Normal 1023 3 2" xfId="4008" xr:uid="{00000000-0005-0000-0000-000051040000}"/>
    <cellStyle name="Normal 1023 4" xfId="3809" xr:uid="{00000000-0005-0000-0000-000052040000}"/>
    <cellStyle name="Normal 1024" xfId="2025" xr:uid="{00000000-0005-0000-0000-000053040000}"/>
    <cellStyle name="Normal 1024 2" xfId="2044" xr:uid="{00000000-0005-0000-0000-000054040000}"/>
    <cellStyle name="Normal 1024 3" xfId="3346" xr:uid="{00000000-0005-0000-0000-000055040000}"/>
    <cellStyle name="Normal 1024 3 2" xfId="4010" xr:uid="{00000000-0005-0000-0000-000056040000}"/>
    <cellStyle name="Normal 1024 4" xfId="3811" xr:uid="{00000000-0005-0000-0000-000057040000}"/>
    <cellStyle name="Normal 1025" xfId="2021" xr:uid="{00000000-0005-0000-0000-000058040000}"/>
    <cellStyle name="Normal 1025 2" xfId="2045" xr:uid="{00000000-0005-0000-0000-000059040000}"/>
    <cellStyle name="Normal 1025 3" xfId="3342" xr:uid="{00000000-0005-0000-0000-00005A040000}"/>
    <cellStyle name="Normal 1025 3 2" xfId="4006" xr:uid="{00000000-0005-0000-0000-00005B040000}"/>
    <cellStyle name="Normal 1025 4" xfId="3807" xr:uid="{00000000-0005-0000-0000-00005C040000}"/>
    <cellStyle name="Normal 1026" xfId="2024" xr:uid="{00000000-0005-0000-0000-00005D040000}"/>
    <cellStyle name="Normal 1026 2" xfId="2046" xr:uid="{00000000-0005-0000-0000-00005E040000}"/>
    <cellStyle name="Normal 1026 3" xfId="3345" xr:uid="{00000000-0005-0000-0000-00005F040000}"/>
    <cellStyle name="Normal 1026 3 2" xfId="4009" xr:uid="{00000000-0005-0000-0000-000060040000}"/>
    <cellStyle name="Normal 1026 4" xfId="3810" xr:uid="{00000000-0005-0000-0000-000061040000}"/>
    <cellStyle name="Normal 1027" xfId="2026" xr:uid="{00000000-0005-0000-0000-000062040000}"/>
    <cellStyle name="Normal 1027 2" xfId="2047" xr:uid="{00000000-0005-0000-0000-000063040000}"/>
    <cellStyle name="Normal 1027 3" xfId="3347" xr:uid="{00000000-0005-0000-0000-000064040000}"/>
    <cellStyle name="Normal 1027 3 2" xfId="4011" xr:uid="{00000000-0005-0000-0000-000065040000}"/>
    <cellStyle name="Normal 1027 4" xfId="3812" xr:uid="{00000000-0005-0000-0000-000066040000}"/>
    <cellStyle name="Normal 1028" xfId="2027" xr:uid="{00000000-0005-0000-0000-000067040000}"/>
    <cellStyle name="Normal 1028 2" xfId="2048" xr:uid="{00000000-0005-0000-0000-000068040000}"/>
    <cellStyle name="Normal 1028 3" xfId="3348" xr:uid="{00000000-0005-0000-0000-000069040000}"/>
    <cellStyle name="Normal 1028 3 2" xfId="4012" xr:uid="{00000000-0005-0000-0000-00006A040000}"/>
    <cellStyle name="Normal 1028 4" xfId="3813" xr:uid="{00000000-0005-0000-0000-00006B040000}"/>
    <cellStyle name="Normal 1029" xfId="2028" xr:uid="{00000000-0005-0000-0000-00006C040000}"/>
    <cellStyle name="Normal 1029 2" xfId="2056" xr:uid="{00000000-0005-0000-0000-00006D040000}"/>
    <cellStyle name="Normal 1029 3" xfId="3349" xr:uid="{00000000-0005-0000-0000-00006E040000}"/>
    <cellStyle name="Normal 1029 3 2" xfId="4013" xr:uid="{00000000-0005-0000-0000-00006F040000}"/>
    <cellStyle name="Normal 1029 4" xfId="3814" xr:uid="{00000000-0005-0000-0000-000070040000}"/>
    <cellStyle name="Normal 103" xfId="1102" xr:uid="{00000000-0005-0000-0000-000071040000}"/>
    <cellStyle name="Normal 1030" xfId="2029" xr:uid="{00000000-0005-0000-0000-000072040000}"/>
    <cellStyle name="Normal 1030 2" xfId="2057" xr:uid="{00000000-0005-0000-0000-000073040000}"/>
    <cellStyle name="Normal 1030 3" xfId="3350" xr:uid="{00000000-0005-0000-0000-000074040000}"/>
    <cellStyle name="Normal 1030 3 2" xfId="4014" xr:uid="{00000000-0005-0000-0000-000075040000}"/>
    <cellStyle name="Normal 1030 4" xfId="3815" xr:uid="{00000000-0005-0000-0000-000076040000}"/>
    <cellStyle name="Normal 1031" xfId="2030" xr:uid="{00000000-0005-0000-0000-000077040000}"/>
    <cellStyle name="Normal 1031 2" xfId="2058" xr:uid="{00000000-0005-0000-0000-000078040000}"/>
    <cellStyle name="Normal 1031 3" xfId="3351" xr:uid="{00000000-0005-0000-0000-000079040000}"/>
    <cellStyle name="Normal 1031 3 2" xfId="4015" xr:uid="{00000000-0005-0000-0000-00007A040000}"/>
    <cellStyle name="Normal 1031 4" xfId="3816" xr:uid="{00000000-0005-0000-0000-00007B040000}"/>
    <cellStyle name="Normal 1032" xfId="2031" xr:uid="{00000000-0005-0000-0000-00007C040000}"/>
    <cellStyle name="Normal 1032 2" xfId="2059" xr:uid="{00000000-0005-0000-0000-00007D040000}"/>
    <cellStyle name="Normal 1032 3" xfId="3352" xr:uid="{00000000-0005-0000-0000-00007E040000}"/>
    <cellStyle name="Normal 1032 3 2" xfId="4016" xr:uid="{00000000-0005-0000-0000-00007F040000}"/>
    <cellStyle name="Normal 1032 4" xfId="3817" xr:uid="{00000000-0005-0000-0000-000080040000}"/>
    <cellStyle name="Normal 1033" xfId="2032" xr:uid="{00000000-0005-0000-0000-000081040000}"/>
    <cellStyle name="Normal 1033 2" xfId="2060" xr:uid="{00000000-0005-0000-0000-000082040000}"/>
    <cellStyle name="Normal 1033 3" xfId="3353" xr:uid="{00000000-0005-0000-0000-000083040000}"/>
    <cellStyle name="Normal 1033 3 2" xfId="4017" xr:uid="{00000000-0005-0000-0000-000084040000}"/>
    <cellStyle name="Normal 1033 4" xfId="3818" xr:uid="{00000000-0005-0000-0000-000085040000}"/>
    <cellStyle name="Normal 1034" xfId="2037" xr:uid="{00000000-0005-0000-0000-000086040000}"/>
    <cellStyle name="Normal 1034 2" xfId="2077" xr:uid="{00000000-0005-0000-0000-000087040000}"/>
    <cellStyle name="Normal 1034 3" xfId="3354" xr:uid="{00000000-0005-0000-0000-000088040000}"/>
    <cellStyle name="Normal 1034 3 2" xfId="4018" xr:uid="{00000000-0005-0000-0000-000089040000}"/>
    <cellStyle name="Normal 1034 4" xfId="3819" xr:uid="{00000000-0005-0000-0000-00008A040000}"/>
    <cellStyle name="Normal 1035" xfId="2038" xr:uid="{00000000-0005-0000-0000-00008B040000}"/>
    <cellStyle name="Normal 1035 2" xfId="2078" xr:uid="{00000000-0005-0000-0000-00008C040000}"/>
    <cellStyle name="Normal 1035 3" xfId="3355" xr:uid="{00000000-0005-0000-0000-00008D040000}"/>
    <cellStyle name="Normal 1035 3 2" xfId="4019" xr:uid="{00000000-0005-0000-0000-00008E040000}"/>
    <cellStyle name="Normal 1035 4" xfId="3820" xr:uid="{00000000-0005-0000-0000-00008F040000}"/>
    <cellStyle name="Normal 1036" xfId="504" xr:uid="{00000000-0005-0000-0000-000090040000}"/>
    <cellStyle name="Normal 1036 2" xfId="2079" xr:uid="{00000000-0005-0000-0000-000091040000}"/>
    <cellStyle name="Normal 1036 3" xfId="2040" xr:uid="{00000000-0005-0000-0000-000092040000}"/>
    <cellStyle name="Normal 1036 3 2" xfId="3357" xr:uid="{00000000-0005-0000-0000-000093040000}"/>
    <cellStyle name="Normal 1036 3 2 2" xfId="4021" xr:uid="{00000000-0005-0000-0000-000094040000}"/>
    <cellStyle name="Normal 1036 3 3" xfId="3822" xr:uid="{00000000-0005-0000-0000-000095040000}"/>
    <cellStyle name="Normal 1036 4" xfId="3264" xr:uid="{00000000-0005-0000-0000-000096040000}"/>
    <cellStyle name="Normal 1036 4 2" xfId="3961" xr:uid="{00000000-0005-0000-0000-000097040000}"/>
    <cellStyle name="Normal 1036 5" xfId="3755" xr:uid="{00000000-0005-0000-0000-000098040000}"/>
    <cellStyle name="Normal 1037" xfId="2041" xr:uid="{00000000-0005-0000-0000-000099040000}"/>
    <cellStyle name="Normal 1037 2" xfId="2080" xr:uid="{00000000-0005-0000-0000-00009A040000}"/>
    <cellStyle name="Normal 1037 3" xfId="3358" xr:uid="{00000000-0005-0000-0000-00009B040000}"/>
    <cellStyle name="Normal 1037 3 2" xfId="4022" xr:uid="{00000000-0005-0000-0000-00009C040000}"/>
    <cellStyle name="Normal 1037 4" xfId="3823" xr:uid="{00000000-0005-0000-0000-00009D040000}"/>
    <cellStyle name="Normal 1038" xfId="2043" xr:uid="{00000000-0005-0000-0000-00009E040000}"/>
    <cellStyle name="Normal 1038 2" xfId="2081" xr:uid="{00000000-0005-0000-0000-00009F040000}"/>
    <cellStyle name="Normal 1038 3" xfId="3360" xr:uid="{00000000-0005-0000-0000-0000A0040000}"/>
    <cellStyle name="Normal 1038 3 2" xfId="4024" xr:uid="{00000000-0005-0000-0000-0000A1040000}"/>
    <cellStyle name="Normal 1038 4" xfId="3825" xr:uid="{00000000-0005-0000-0000-0000A2040000}"/>
    <cellStyle name="Normal 1039" xfId="2049" xr:uid="{00000000-0005-0000-0000-0000A3040000}"/>
    <cellStyle name="Normal 1039 2" xfId="2091" xr:uid="{00000000-0005-0000-0000-0000A4040000}"/>
    <cellStyle name="Normal 1039 3" xfId="3361" xr:uid="{00000000-0005-0000-0000-0000A5040000}"/>
    <cellStyle name="Normal 1039 3 2" xfId="4025" xr:uid="{00000000-0005-0000-0000-0000A6040000}"/>
    <cellStyle name="Normal 1039 4" xfId="3826" xr:uid="{00000000-0005-0000-0000-0000A7040000}"/>
    <cellStyle name="Normal 104" xfId="1103" xr:uid="{00000000-0005-0000-0000-0000A8040000}"/>
    <cellStyle name="Normal 1040" xfId="2042" xr:uid="{00000000-0005-0000-0000-0000A9040000}"/>
    <cellStyle name="Normal 1040 2" xfId="2092" xr:uid="{00000000-0005-0000-0000-0000AA040000}"/>
    <cellStyle name="Normal 1040 3" xfId="3359" xr:uid="{00000000-0005-0000-0000-0000AB040000}"/>
    <cellStyle name="Normal 1040 3 2" xfId="4023" xr:uid="{00000000-0005-0000-0000-0000AC040000}"/>
    <cellStyle name="Normal 1040 4" xfId="3824" xr:uid="{00000000-0005-0000-0000-0000AD040000}"/>
    <cellStyle name="Normal 1041" xfId="2039" xr:uid="{00000000-0005-0000-0000-0000AE040000}"/>
    <cellStyle name="Normal 1041 2" xfId="2093" xr:uid="{00000000-0005-0000-0000-0000AF040000}"/>
    <cellStyle name="Normal 1041 3" xfId="3356" xr:uid="{00000000-0005-0000-0000-0000B0040000}"/>
    <cellStyle name="Normal 1041 3 2" xfId="4020" xr:uid="{00000000-0005-0000-0000-0000B1040000}"/>
    <cellStyle name="Normal 1041 4" xfId="3821" xr:uid="{00000000-0005-0000-0000-0000B2040000}"/>
    <cellStyle name="Normal 1042" xfId="2050" xr:uid="{00000000-0005-0000-0000-0000B3040000}"/>
    <cellStyle name="Normal 1042 2" xfId="2094" xr:uid="{00000000-0005-0000-0000-0000B4040000}"/>
    <cellStyle name="Normal 1042 3" xfId="3362" xr:uid="{00000000-0005-0000-0000-0000B5040000}"/>
    <cellStyle name="Normal 1042 3 2" xfId="4026" xr:uid="{00000000-0005-0000-0000-0000B6040000}"/>
    <cellStyle name="Normal 1042 4" xfId="3827" xr:uid="{00000000-0005-0000-0000-0000B7040000}"/>
    <cellStyle name="Normal 1043" xfId="2051" xr:uid="{00000000-0005-0000-0000-0000B8040000}"/>
    <cellStyle name="Normal 1043 2" xfId="2095" xr:uid="{00000000-0005-0000-0000-0000B9040000}"/>
    <cellStyle name="Normal 1043 3" xfId="3363" xr:uid="{00000000-0005-0000-0000-0000BA040000}"/>
    <cellStyle name="Normal 1043 3 2" xfId="4027" xr:uid="{00000000-0005-0000-0000-0000BB040000}"/>
    <cellStyle name="Normal 1043 4" xfId="3828" xr:uid="{00000000-0005-0000-0000-0000BC040000}"/>
    <cellStyle name="Normal 1044" xfId="2052" xr:uid="{00000000-0005-0000-0000-0000BD040000}"/>
    <cellStyle name="Normal 1044 2" xfId="2096" xr:uid="{00000000-0005-0000-0000-0000BE040000}"/>
    <cellStyle name="Normal 1044 3" xfId="3364" xr:uid="{00000000-0005-0000-0000-0000BF040000}"/>
    <cellStyle name="Normal 1044 3 2" xfId="4028" xr:uid="{00000000-0005-0000-0000-0000C0040000}"/>
    <cellStyle name="Normal 1044 4" xfId="3829" xr:uid="{00000000-0005-0000-0000-0000C1040000}"/>
    <cellStyle name="Normal 1045" xfId="508" xr:uid="{00000000-0005-0000-0000-0000C2040000}"/>
    <cellStyle name="Normal 1045 2" xfId="2111" xr:uid="{00000000-0005-0000-0000-0000C3040000}"/>
    <cellStyle name="Normal 1045 3" xfId="2053" xr:uid="{00000000-0005-0000-0000-0000C4040000}"/>
    <cellStyle name="Normal 1045 3 2" xfId="3365" xr:uid="{00000000-0005-0000-0000-0000C5040000}"/>
    <cellStyle name="Normal 1045 3 2 2" xfId="4029" xr:uid="{00000000-0005-0000-0000-0000C6040000}"/>
    <cellStyle name="Normal 1045 3 3" xfId="3830" xr:uid="{00000000-0005-0000-0000-0000C7040000}"/>
    <cellStyle name="Normal 1045 4" xfId="3269" xr:uid="{00000000-0005-0000-0000-0000C8040000}"/>
    <cellStyle name="Normal 1045 4 2" xfId="3966" xr:uid="{00000000-0005-0000-0000-0000C9040000}"/>
    <cellStyle name="Normal 1045 5" xfId="3757" xr:uid="{00000000-0005-0000-0000-0000CA040000}"/>
    <cellStyle name="Normal 1046" xfId="510" xr:uid="{00000000-0005-0000-0000-0000CB040000}"/>
    <cellStyle name="Normal 1046 2" xfId="2112" xr:uid="{00000000-0005-0000-0000-0000CC040000}"/>
    <cellStyle name="Normal 1046 3" xfId="2054" xr:uid="{00000000-0005-0000-0000-0000CD040000}"/>
    <cellStyle name="Normal 1046 3 2" xfId="3366" xr:uid="{00000000-0005-0000-0000-0000CE040000}"/>
    <cellStyle name="Normal 1046 3 2 2" xfId="4030" xr:uid="{00000000-0005-0000-0000-0000CF040000}"/>
    <cellStyle name="Normal 1046 3 3" xfId="3831" xr:uid="{00000000-0005-0000-0000-0000D0040000}"/>
    <cellStyle name="Normal 1046 4" xfId="3270" xr:uid="{00000000-0005-0000-0000-0000D1040000}"/>
    <cellStyle name="Normal 1046 4 2" xfId="3967" xr:uid="{00000000-0005-0000-0000-0000D2040000}"/>
    <cellStyle name="Normal 1046 5" xfId="3758" xr:uid="{00000000-0005-0000-0000-0000D3040000}"/>
    <cellStyle name="Normal 1047" xfId="512" xr:uid="{00000000-0005-0000-0000-0000D4040000}"/>
    <cellStyle name="Normal 1047 2" xfId="2113" xr:uid="{00000000-0005-0000-0000-0000D5040000}"/>
    <cellStyle name="Normal 1047 3" xfId="2055" xr:uid="{00000000-0005-0000-0000-0000D6040000}"/>
    <cellStyle name="Normal 1047 3 2" xfId="3367" xr:uid="{00000000-0005-0000-0000-0000D7040000}"/>
    <cellStyle name="Normal 1047 3 2 2" xfId="4031" xr:uid="{00000000-0005-0000-0000-0000D8040000}"/>
    <cellStyle name="Normal 1047 3 3" xfId="3832" xr:uid="{00000000-0005-0000-0000-0000D9040000}"/>
    <cellStyle name="Normal 1047 4" xfId="3271" xr:uid="{00000000-0005-0000-0000-0000DA040000}"/>
    <cellStyle name="Normal 1047 4 2" xfId="3968" xr:uid="{00000000-0005-0000-0000-0000DB040000}"/>
    <cellStyle name="Normal 1047 5" xfId="3759" xr:uid="{00000000-0005-0000-0000-0000DC040000}"/>
    <cellStyle name="Normal 1048" xfId="2061" xr:uid="{00000000-0005-0000-0000-0000DD040000}"/>
    <cellStyle name="Normal 1048 2" xfId="2114" xr:uid="{00000000-0005-0000-0000-0000DE040000}"/>
    <cellStyle name="Normal 1048 3" xfId="3369" xr:uid="{00000000-0005-0000-0000-0000DF040000}"/>
    <cellStyle name="Normal 1048 3 2" xfId="4032" xr:uid="{00000000-0005-0000-0000-0000E0040000}"/>
    <cellStyle name="Normal 1048 4" xfId="3833" xr:uid="{00000000-0005-0000-0000-0000E1040000}"/>
    <cellStyle name="Normal 1049" xfId="2062" xr:uid="{00000000-0005-0000-0000-0000E2040000}"/>
    <cellStyle name="Normal 1049 2" xfId="2115" xr:uid="{00000000-0005-0000-0000-0000E3040000}"/>
    <cellStyle name="Normal 1049 3" xfId="3370" xr:uid="{00000000-0005-0000-0000-0000E4040000}"/>
    <cellStyle name="Normal 1049 3 2" xfId="4033" xr:uid="{00000000-0005-0000-0000-0000E5040000}"/>
    <cellStyle name="Normal 1049 4" xfId="3834" xr:uid="{00000000-0005-0000-0000-0000E6040000}"/>
    <cellStyle name="Normal 105" xfId="1104" xr:uid="{00000000-0005-0000-0000-0000E7040000}"/>
    <cellStyle name="Normal 1050" xfId="2064" xr:uid="{00000000-0005-0000-0000-0000E8040000}"/>
    <cellStyle name="Normal 1050 2" xfId="2119" xr:uid="{00000000-0005-0000-0000-0000E9040000}"/>
    <cellStyle name="Normal 1050 3" xfId="3372" xr:uid="{00000000-0005-0000-0000-0000EA040000}"/>
    <cellStyle name="Normal 1050 3 2" xfId="4035" xr:uid="{00000000-0005-0000-0000-0000EB040000}"/>
    <cellStyle name="Normal 1050 4" xfId="3836" xr:uid="{00000000-0005-0000-0000-0000EC040000}"/>
    <cellStyle name="Normal 1051" xfId="2063" xr:uid="{00000000-0005-0000-0000-0000ED040000}"/>
    <cellStyle name="Normal 1051 2" xfId="2120" xr:uid="{00000000-0005-0000-0000-0000EE040000}"/>
    <cellStyle name="Normal 1051 3" xfId="3371" xr:uid="{00000000-0005-0000-0000-0000EF040000}"/>
    <cellStyle name="Normal 1051 3 2" xfId="4034" xr:uid="{00000000-0005-0000-0000-0000F0040000}"/>
    <cellStyle name="Normal 1051 4" xfId="3835" xr:uid="{00000000-0005-0000-0000-0000F1040000}"/>
    <cellStyle name="Normal 1052" xfId="2065" xr:uid="{00000000-0005-0000-0000-0000F2040000}"/>
    <cellStyle name="Normal 1052 2" xfId="2121" xr:uid="{00000000-0005-0000-0000-0000F3040000}"/>
    <cellStyle name="Normal 1052 3" xfId="3373" xr:uid="{00000000-0005-0000-0000-0000F4040000}"/>
    <cellStyle name="Normal 1052 3 2" xfId="4036" xr:uid="{00000000-0005-0000-0000-0000F5040000}"/>
    <cellStyle name="Normal 1052 4" xfId="3837" xr:uid="{00000000-0005-0000-0000-0000F6040000}"/>
    <cellStyle name="Normal 1053" xfId="2066" xr:uid="{00000000-0005-0000-0000-0000F7040000}"/>
    <cellStyle name="Normal 1053 2" xfId="2122" xr:uid="{00000000-0005-0000-0000-0000F8040000}"/>
    <cellStyle name="Normal 1053 3" xfId="3374" xr:uid="{00000000-0005-0000-0000-0000F9040000}"/>
    <cellStyle name="Normal 1053 3 2" xfId="4037" xr:uid="{00000000-0005-0000-0000-0000FA040000}"/>
    <cellStyle name="Normal 1053 4" xfId="3838" xr:uid="{00000000-0005-0000-0000-0000FB040000}"/>
    <cellStyle name="Normal 1054" xfId="2068" xr:uid="{00000000-0005-0000-0000-0000FC040000}"/>
    <cellStyle name="Normal 1054 2" xfId="2123" xr:uid="{00000000-0005-0000-0000-0000FD040000}"/>
    <cellStyle name="Normal 1054 3" xfId="3376" xr:uid="{00000000-0005-0000-0000-0000FE040000}"/>
    <cellStyle name="Normal 1054 3 2" xfId="4039" xr:uid="{00000000-0005-0000-0000-0000FF040000}"/>
    <cellStyle name="Normal 1054 4" xfId="3840" xr:uid="{00000000-0005-0000-0000-000000050000}"/>
    <cellStyle name="Normal 1055" xfId="2067" xr:uid="{00000000-0005-0000-0000-000001050000}"/>
    <cellStyle name="Normal 1055 2" xfId="2124" xr:uid="{00000000-0005-0000-0000-000002050000}"/>
    <cellStyle name="Normal 1055 3" xfId="3375" xr:uid="{00000000-0005-0000-0000-000003050000}"/>
    <cellStyle name="Normal 1055 3 2" xfId="4038" xr:uid="{00000000-0005-0000-0000-000004050000}"/>
    <cellStyle name="Normal 1055 4" xfId="3839" xr:uid="{00000000-0005-0000-0000-000005050000}"/>
    <cellStyle name="Normal 1056" xfId="514" xr:uid="{00000000-0005-0000-0000-000006050000}"/>
    <cellStyle name="Normal 1056 2" xfId="2125" xr:uid="{00000000-0005-0000-0000-000007050000}"/>
    <cellStyle name="Normal 1056 3" xfId="2069" xr:uid="{00000000-0005-0000-0000-000008050000}"/>
    <cellStyle name="Normal 1056 3 2" xfId="3377" xr:uid="{00000000-0005-0000-0000-000009050000}"/>
    <cellStyle name="Normal 1056 3 2 2" xfId="4040" xr:uid="{00000000-0005-0000-0000-00000A050000}"/>
    <cellStyle name="Normal 1056 3 3" xfId="3841" xr:uid="{00000000-0005-0000-0000-00000B050000}"/>
    <cellStyle name="Normal 1056 4" xfId="3272" xr:uid="{00000000-0005-0000-0000-00000C050000}"/>
    <cellStyle name="Normal 1056 4 2" xfId="3969" xr:uid="{00000000-0005-0000-0000-00000D050000}"/>
    <cellStyle name="Normal 1056 5" xfId="3760" xr:uid="{00000000-0005-0000-0000-00000E050000}"/>
    <cellStyle name="Normal 1057" xfId="516" xr:uid="{00000000-0005-0000-0000-00000F050000}"/>
    <cellStyle name="Normal 1057 2" xfId="2126" xr:uid="{00000000-0005-0000-0000-000010050000}"/>
    <cellStyle name="Normal 1057 3" xfId="2070" xr:uid="{00000000-0005-0000-0000-000011050000}"/>
    <cellStyle name="Normal 1057 3 2" xfId="3378" xr:uid="{00000000-0005-0000-0000-000012050000}"/>
    <cellStyle name="Normal 1057 3 2 2" xfId="4041" xr:uid="{00000000-0005-0000-0000-000013050000}"/>
    <cellStyle name="Normal 1057 3 3" xfId="3842" xr:uid="{00000000-0005-0000-0000-000014050000}"/>
    <cellStyle name="Normal 1057 4" xfId="3273" xr:uid="{00000000-0005-0000-0000-000015050000}"/>
    <cellStyle name="Normal 1057 4 2" xfId="3970" xr:uid="{00000000-0005-0000-0000-000016050000}"/>
    <cellStyle name="Normal 1057 5" xfId="3761" xr:uid="{00000000-0005-0000-0000-000017050000}"/>
    <cellStyle name="Normal 1058" xfId="2072" xr:uid="{00000000-0005-0000-0000-000018050000}"/>
    <cellStyle name="Normal 1058 2" xfId="2127" xr:uid="{00000000-0005-0000-0000-000019050000}"/>
    <cellStyle name="Normal 1058 3" xfId="3380" xr:uid="{00000000-0005-0000-0000-00001A050000}"/>
    <cellStyle name="Normal 1058 3 2" xfId="4043" xr:uid="{00000000-0005-0000-0000-00001B050000}"/>
    <cellStyle name="Normal 1058 4" xfId="3844" xr:uid="{00000000-0005-0000-0000-00001C050000}"/>
    <cellStyle name="Normal 1059" xfId="518" xr:uid="{00000000-0005-0000-0000-00001D050000}"/>
    <cellStyle name="Normal 1059 2" xfId="2128" xr:uid="{00000000-0005-0000-0000-00001E050000}"/>
    <cellStyle name="Normal 1059 3" xfId="2071" xr:uid="{00000000-0005-0000-0000-00001F050000}"/>
    <cellStyle name="Normal 1059 3 2" xfId="3379" xr:uid="{00000000-0005-0000-0000-000020050000}"/>
    <cellStyle name="Normal 1059 3 2 2" xfId="4042" xr:uid="{00000000-0005-0000-0000-000021050000}"/>
    <cellStyle name="Normal 1059 3 3" xfId="3843" xr:uid="{00000000-0005-0000-0000-000022050000}"/>
    <cellStyle name="Normal 1059 4" xfId="3281" xr:uid="{00000000-0005-0000-0000-000023050000}"/>
    <cellStyle name="Normal 1059 4 2" xfId="3978" xr:uid="{00000000-0005-0000-0000-000024050000}"/>
    <cellStyle name="Normal 1059 5" xfId="3762" xr:uid="{00000000-0005-0000-0000-000025050000}"/>
    <cellStyle name="Normal 106" xfId="1105" xr:uid="{00000000-0005-0000-0000-000026050000}"/>
    <cellStyle name="Normal 1060" xfId="2073" xr:uid="{00000000-0005-0000-0000-000027050000}"/>
    <cellStyle name="Normal 1060 2" xfId="2129" xr:uid="{00000000-0005-0000-0000-000028050000}"/>
    <cellStyle name="Normal 1060 3" xfId="3381" xr:uid="{00000000-0005-0000-0000-000029050000}"/>
    <cellStyle name="Normal 1060 3 2" xfId="4044" xr:uid="{00000000-0005-0000-0000-00002A050000}"/>
    <cellStyle name="Normal 1060 4" xfId="3845" xr:uid="{00000000-0005-0000-0000-00002B050000}"/>
    <cellStyle name="Normal 1061" xfId="2074" xr:uid="{00000000-0005-0000-0000-00002C050000}"/>
    <cellStyle name="Normal 1061 2" xfId="2130" xr:uid="{00000000-0005-0000-0000-00002D050000}"/>
    <cellStyle name="Normal 1061 3" xfId="3382" xr:uid="{00000000-0005-0000-0000-00002E050000}"/>
    <cellStyle name="Normal 1061 3 2" xfId="4045" xr:uid="{00000000-0005-0000-0000-00002F050000}"/>
    <cellStyle name="Normal 1061 4" xfId="3846" xr:uid="{00000000-0005-0000-0000-000030050000}"/>
    <cellStyle name="Normal 1062" xfId="2076" xr:uid="{00000000-0005-0000-0000-000031050000}"/>
    <cellStyle name="Normal 1062 2" xfId="2131" xr:uid="{00000000-0005-0000-0000-000032050000}"/>
    <cellStyle name="Normal 1062 3" xfId="3384" xr:uid="{00000000-0005-0000-0000-000033050000}"/>
    <cellStyle name="Normal 1062 3 2" xfId="4047" xr:uid="{00000000-0005-0000-0000-000034050000}"/>
    <cellStyle name="Normal 1062 4" xfId="3848" xr:uid="{00000000-0005-0000-0000-000035050000}"/>
    <cellStyle name="Normal 1063" xfId="2075" xr:uid="{00000000-0005-0000-0000-000036050000}"/>
    <cellStyle name="Normal 1063 2" xfId="2132" xr:uid="{00000000-0005-0000-0000-000037050000}"/>
    <cellStyle name="Normal 1063 3" xfId="3383" xr:uid="{00000000-0005-0000-0000-000038050000}"/>
    <cellStyle name="Normal 1063 3 2" xfId="4046" xr:uid="{00000000-0005-0000-0000-000039050000}"/>
    <cellStyle name="Normal 1063 4" xfId="3847" xr:uid="{00000000-0005-0000-0000-00003A050000}"/>
    <cellStyle name="Normal 1064" xfId="2082" xr:uid="{00000000-0005-0000-0000-00003B050000}"/>
    <cellStyle name="Normal 1064 2" xfId="2133" xr:uid="{00000000-0005-0000-0000-00003C050000}"/>
    <cellStyle name="Normal 1064 3" xfId="3385" xr:uid="{00000000-0005-0000-0000-00003D050000}"/>
    <cellStyle name="Normal 1064 3 2" xfId="4048" xr:uid="{00000000-0005-0000-0000-00003E050000}"/>
    <cellStyle name="Normal 1064 4" xfId="3849" xr:uid="{00000000-0005-0000-0000-00003F050000}"/>
    <cellStyle name="Normal 1065" xfId="2083" xr:uid="{00000000-0005-0000-0000-000040050000}"/>
    <cellStyle name="Normal 1065 2" xfId="2134" xr:uid="{00000000-0005-0000-0000-000041050000}"/>
    <cellStyle name="Normal 1065 3" xfId="3386" xr:uid="{00000000-0005-0000-0000-000042050000}"/>
    <cellStyle name="Normal 1065 3 2" xfId="4049" xr:uid="{00000000-0005-0000-0000-000043050000}"/>
    <cellStyle name="Normal 1065 4" xfId="3850" xr:uid="{00000000-0005-0000-0000-000044050000}"/>
    <cellStyle name="Normal 1066" xfId="2084" xr:uid="{00000000-0005-0000-0000-000045050000}"/>
    <cellStyle name="Normal 1066 2" xfId="2135" xr:uid="{00000000-0005-0000-0000-000046050000}"/>
    <cellStyle name="Normal 1066 3" xfId="3387" xr:uid="{00000000-0005-0000-0000-000047050000}"/>
    <cellStyle name="Normal 1066 3 2" xfId="4050" xr:uid="{00000000-0005-0000-0000-000048050000}"/>
    <cellStyle name="Normal 1066 4" xfId="3851" xr:uid="{00000000-0005-0000-0000-000049050000}"/>
    <cellStyle name="Normal 1067" xfId="2085" xr:uid="{00000000-0005-0000-0000-00004A050000}"/>
    <cellStyle name="Normal 1067 2" xfId="2136" xr:uid="{00000000-0005-0000-0000-00004B050000}"/>
    <cellStyle name="Normal 1067 3" xfId="3388" xr:uid="{00000000-0005-0000-0000-00004C050000}"/>
    <cellStyle name="Normal 1067 3 2" xfId="4051" xr:uid="{00000000-0005-0000-0000-00004D050000}"/>
    <cellStyle name="Normal 1067 4" xfId="3852" xr:uid="{00000000-0005-0000-0000-00004E050000}"/>
    <cellStyle name="Normal 1068" xfId="2086" xr:uid="{00000000-0005-0000-0000-00004F050000}"/>
    <cellStyle name="Normal 1068 2" xfId="2137" xr:uid="{00000000-0005-0000-0000-000050050000}"/>
    <cellStyle name="Normal 1068 3" xfId="3389" xr:uid="{00000000-0005-0000-0000-000051050000}"/>
    <cellStyle name="Normal 1068 3 2" xfId="4052" xr:uid="{00000000-0005-0000-0000-000052050000}"/>
    <cellStyle name="Normal 1068 4" xfId="3853" xr:uid="{00000000-0005-0000-0000-000053050000}"/>
    <cellStyle name="Normal 1069" xfId="613" xr:uid="{00000000-0005-0000-0000-000054050000}"/>
    <cellStyle name="Normal 1069 2" xfId="2150" xr:uid="{00000000-0005-0000-0000-000055050000}"/>
    <cellStyle name="Normal 1069 3" xfId="2087" xr:uid="{00000000-0005-0000-0000-000056050000}"/>
    <cellStyle name="Normal 1069 3 2" xfId="3390" xr:uid="{00000000-0005-0000-0000-000057050000}"/>
    <cellStyle name="Normal 1069 3 2 2" xfId="4053" xr:uid="{00000000-0005-0000-0000-000058050000}"/>
    <cellStyle name="Normal 1069 3 3" xfId="3854" xr:uid="{00000000-0005-0000-0000-000059050000}"/>
    <cellStyle name="Normal 1069 4" xfId="3275" xr:uid="{00000000-0005-0000-0000-00005A050000}"/>
    <cellStyle name="Normal 1069 4 2" xfId="3972" xr:uid="{00000000-0005-0000-0000-00005B050000}"/>
    <cellStyle name="Normal 1069 5" xfId="3791" xr:uid="{00000000-0005-0000-0000-00005C050000}"/>
    <cellStyle name="Normal 107" xfId="1106" xr:uid="{00000000-0005-0000-0000-00005D050000}"/>
    <cellStyle name="Normal 1070" xfId="2088" xr:uid="{00000000-0005-0000-0000-00005E050000}"/>
    <cellStyle name="Normal 1070 2" xfId="2151" xr:uid="{00000000-0005-0000-0000-00005F050000}"/>
    <cellStyle name="Normal 1070 3" xfId="3391" xr:uid="{00000000-0005-0000-0000-000060050000}"/>
    <cellStyle name="Normal 1070 3 2" xfId="4054" xr:uid="{00000000-0005-0000-0000-000061050000}"/>
    <cellStyle name="Normal 1070 4" xfId="3855" xr:uid="{00000000-0005-0000-0000-000062050000}"/>
    <cellStyle name="Normal 1071" xfId="524" xr:uid="{00000000-0005-0000-0000-000063050000}"/>
    <cellStyle name="Normal 1071 2" xfId="2152" xr:uid="{00000000-0005-0000-0000-000064050000}"/>
    <cellStyle name="Normal 1071 3" xfId="2089" xr:uid="{00000000-0005-0000-0000-000065050000}"/>
    <cellStyle name="Normal 1071 3 2" xfId="3392" xr:uid="{00000000-0005-0000-0000-000066050000}"/>
    <cellStyle name="Normal 1071 3 2 2" xfId="4055" xr:uid="{00000000-0005-0000-0000-000067050000}"/>
    <cellStyle name="Normal 1071 3 3" xfId="3856" xr:uid="{00000000-0005-0000-0000-000068050000}"/>
    <cellStyle name="Normal 1071 4" xfId="3274" xr:uid="{00000000-0005-0000-0000-000069050000}"/>
    <cellStyle name="Normal 1071 4 2" xfId="3971" xr:uid="{00000000-0005-0000-0000-00006A050000}"/>
    <cellStyle name="Normal 1071 5" xfId="3764" xr:uid="{00000000-0005-0000-0000-00006B050000}"/>
    <cellStyle name="Normal 1072" xfId="522" xr:uid="{00000000-0005-0000-0000-00006C050000}"/>
    <cellStyle name="Normal 1072 2" xfId="2153" xr:uid="{00000000-0005-0000-0000-00006D050000}"/>
    <cellStyle name="Normal 1072 3" xfId="2090" xr:uid="{00000000-0005-0000-0000-00006E050000}"/>
    <cellStyle name="Normal 1072 3 2" xfId="3393" xr:uid="{00000000-0005-0000-0000-00006F050000}"/>
    <cellStyle name="Normal 1072 3 2 2" xfId="4056" xr:uid="{00000000-0005-0000-0000-000070050000}"/>
    <cellStyle name="Normal 1072 3 3" xfId="3857" xr:uid="{00000000-0005-0000-0000-000071050000}"/>
    <cellStyle name="Normal 1072 4" xfId="3277" xr:uid="{00000000-0005-0000-0000-000072050000}"/>
    <cellStyle name="Normal 1072 4 2" xfId="3974" xr:uid="{00000000-0005-0000-0000-000073050000}"/>
    <cellStyle name="Normal 1072 5" xfId="3763" xr:uid="{00000000-0005-0000-0000-000074050000}"/>
    <cellStyle name="Normal 1073" xfId="2097" xr:uid="{00000000-0005-0000-0000-000075050000}"/>
    <cellStyle name="Normal 1073 2" xfId="2154" xr:uid="{00000000-0005-0000-0000-000076050000}"/>
    <cellStyle name="Normal 1073 3" xfId="3394" xr:uid="{00000000-0005-0000-0000-000077050000}"/>
    <cellStyle name="Normal 1073 3 2" xfId="4057" xr:uid="{00000000-0005-0000-0000-000078050000}"/>
    <cellStyle name="Normal 1073 4" xfId="3858" xr:uid="{00000000-0005-0000-0000-000079050000}"/>
    <cellStyle name="Normal 1074" xfId="2098" xr:uid="{00000000-0005-0000-0000-00007A050000}"/>
    <cellStyle name="Normal 1074 2" xfId="2155" xr:uid="{00000000-0005-0000-0000-00007B050000}"/>
    <cellStyle name="Normal 1074 3" xfId="3395" xr:uid="{00000000-0005-0000-0000-00007C050000}"/>
    <cellStyle name="Normal 1074 3 2" xfId="4058" xr:uid="{00000000-0005-0000-0000-00007D050000}"/>
    <cellStyle name="Normal 1074 4" xfId="3859" xr:uid="{00000000-0005-0000-0000-00007E050000}"/>
    <cellStyle name="Normal 1075" xfId="2100" xr:uid="{00000000-0005-0000-0000-00007F050000}"/>
    <cellStyle name="Normal 1075 2" xfId="2156" xr:uid="{00000000-0005-0000-0000-000080050000}"/>
    <cellStyle name="Normal 1075 2 2" xfId="2590" xr:uid="{00000000-0005-0000-0000-000081050000}"/>
    <cellStyle name="Normal 1075 2 2 2" xfId="3072" xr:uid="{00000000-0005-0000-0000-000082050000}"/>
    <cellStyle name="Normal 1075 2 3" xfId="2674" xr:uid="{00000000-0005-0000-0000-000083050000}"/>
    <cellStyle name="Normal 1075 3" xfId="2169" xr:uid="{00000000-0005-0000-0000-000084050000}"/>
    <cellStyle name="Normal 1075 3 2" xfId="2599" xr:uid="{00000000-0005-0000-0000-000085050000}"/>
    <cellStyle name="Normal 1075 3 2 2" xfId="3081" xr:uid="{00000000-0005-0000-0000-000086050000}"/>
    <cellStyle name="Normal 1075 3 3" xfId="2683" xr:uid="{00000000-0005-0000-0000-000087050000}"/>
    <cellStyle name="Normal 1075 4" xfId="2184" xr:uid="{00000000-0005-0000-0000-000088050000}"/>
    <cellStyle name="Normal 1075 4 2" xfId="2608" xr:uid="{00000000-0005-0000-0000-000089050000}"/>
    <cellStyle name="Normal 1075 4 2 2" xfId="3090" xr:uid="{00000000-0005-0000-0000-00008A050000}"/>
    <cellStyle name="Normal 1075 4 3" xfId="2695" xr:uid="{00000000-0005-0000-0000-00008B050000}"/>
    <cellStyle name="Normal 1075 5" xfId="2205" xr:uid="{00000000-0005-0000-0000-00008C050000}"/>
    <cellStyle name="Normal 1075 5 2" xfId="2621" xr:uid="{00000000-0005-0000-0000-00008D050000}"/>
    <cellStyle name="Normal 1075 5 2 2" xfId="3103" xr:uid="{00000000-0005-0000-0000-00008E050000}"/>
    <cellStyle name="Normal 1075 5 3" xfId="2710" xr:uid="{00000000-0005-0000-0000-00008F050000}"/>
    <cellStyle name="Normal 1075 6" xfId="2230" xr:uid="{00000000-0005-0000-0000-000090050000}"/>
    <cellStyle name="Normal 1075 6 2" xfId="2634" xr:uid="{00000000-0005-0000-0000-000091050000}"/>
    <cellStyle name="Normal 1075 6 2 2" xfId="3116" xr:uid="{00000000-0005-0000-0000-000092050000}"/>
    <cellStyle name="Normal 1075 6 3" xfId="2725" xr:uid="{00000000-0005-0000-0000-000093050000}"/>
    <cellStyle name="Normal 1075 7" xfId="2250" xr:uid="{00000000-0005-0000-0000-000094050000}"/>
    <cellStyle name="Normal 1075 7 2" xfId="2743" xr:uid="{00000000-0005-0000-0000-000095050000}"/>
    <cellStyle name="Normal 1075 8" xfId="3397" xr:uid="{00000000-0005-0000-0000-000096050000}"/>
    <cellStyle name="Normal 1075 8 2" xfId="4060" xr:uid="{00000000-0005-0000-0000-000097050000}"/>
    <cellStyle name="Normal 1075 9" xfId="3861" xr:uid="{00000000-0005-0000-0000-000098050000}"/>
    <cellStyle name="Normal 1076" xfId="2099" xr:uid="{00000000-0005-0000-0000-000099050000}"/>
    <cellStyle name="Normal 1076 2" xfId="2157" xr:uid="{00000000-0005-0000-0000-00009A050000}"/>
    <cellStyle name="Normal 1076 2 2" xfId="2591" xr:uid="{00000000-0005-0000-0000-00009B050000}"/>
    <cellStyle name="Normal 1076 2 2 2" xfId="3073" xr:uid="{00000000-0005-0000-0000-00009C050000}"/>
    <cellStyle name="Normal 1076 2 3" xfId="2675" xr:uid="{00000000-0005-0000-0000-00009D050000}"/>
    <cellStyle name="Normal 1076 3" xfId="2170" xr:uid="{00000000-0005-0000-0000-00009E050000}"/>
    <cellStyle name="Normal 1076 3 2" xfId="2600" xr:uid="{00000000-0005-0000-0000-00009F050000}"/>
    <cellStyle name="Normal 1076 3 2 2" xfId="3082" xr:uid="{00000000-0005-0000-0000-0000A0050000}"/>
    <cellStyle name="Normal 1076 3 3" xfId="2684" xr:uid="{00000000-0005-0000-0000-0000A1050000}"/>
    <cellStyle name="Normal 1076 4" xfId="2185" xr:uid="{00000000-0005-0000-0000-0000A2050000}"/>
    <cellStyle name="Normal 1076 4 2" xfId="2609" xr:uid="{00000000-0005-0000-0000-0000A3050000}"/>
    <cellStyle name="Normal 1076 4 2 2" xfId="3091" xr:uid="{00000000-0005-0000-0000-0000A4050000}"/>
    <cellStyle name="Normal 1076 4 3" xfId="2696" xr:uid="{00000000-0005-0000-0000-0000A5050000}"/>
    <cellStyle name="Normal 1076 5" xfId="2206" xr:uid="{00000000-0005-0000-0000-0000A6050000}"/>
    <cellStyle name="Normal 1076 5 2" xfId="2622" xr:uid="{00000000-0005-0000-0000-0000A7050000}"/>
    <cellStyle name="Normal 1076 5 2 2" xfId="3104" xr:uid="{00000000-0005-0000-0000-0000A8050000}"/>
    <cellStyle name="Normal 1076 5 3" xfId="2711" xr:uid="{00000000-0005-0000-0000-0000A9050000}"/>
    <cellStyle name="Normal 1076 6" xfId="2231" xr:uid="{00000000-0005-0000-0000-0000AA050000}"/>
    <cellStyle name="Normal 1076 6 2" xfId="2635" xr:uid="{00000000-0005-0000-0000-0000AB050000}"/>
    <cellStyle name="Normal 1076 6 2 2" xfId="3117" xr:uid="{00000000-0005-0000-0000-0000AC050000}"/>
    <cellStyle name="Normal 1076 6 3" xfId="2726" xr:uid="{00000000-0005-0000-0000-0000AD050000}"/>
    <cellStyle name="Normal 1076 7" xfId="2251" xr:uid="{00000000-0005-0000-0000-0000AE050000}"/>
    <cellStyle name="Normal 1076 7 2" xfId="2744" xr:uid="{00000000-0005-0000-0000-0000AF050000}"/>
    <cellStyle name="Normal 1076 8" xfId="3396" xr:uid="{00000000-0005-0000-0000-0000B0050000}"/>
    <cellStyle name="Normal 1076 8 2" xfId="4059" xr:uid="{00000000-0005-0000-0000-0000B1050000}"/>
    <cellStyle name="Normal 1076 9" xfId="3860" xr:uid="{00000000-0005-0000-0000-0000B2050000}"/>
    <cellStyle name="Normal 1077" xfId="2101" xr:uid="{00000000-0005-0000-0000-0000B3050000}"/>
    <cellStyle name="Normal 1077 2" xfId="2158" xr:uid="{00000000-0005-0000-0000-0000B4050000}"/>
    <cellStyle name="Normal 1077 2 2" xfId="2592" xr:uid="{00000000-0005-0000-0000-0000B5050000}"/>
    <cellStyle name="Normal 1077 2 2 2" xfId="3074" xr:uid="{00000000-0005-0000-0000-0000B6050000}"/>
    <cellStyle name="Normal 1077 2 3" xfId="2676" xr:uid="{00000000-0005-0000-0000-0000B7050000}"/>
    <cellStyle name="Normal 1077 3" xfId="2171" xr:uid="{00000000-0005-0000-0000-0000B8050000}"/>
    <cellStyle name="Normal 1077 3 2" xfId="2601" xr:uid="{00000000-0005-0000-0000-0000B9050000}"/>
    <cellStyle name="Normal 1077 3 2 2" xfId="3083" xr:uid="{00000000-0005-0000-0000-0000BA050000}"/>
    <cellStyle name="Normal 1077 3 3" xfId="2685" xr:uid="{00000000-0005-0000-0000-0000BB050000}"/>
    <cellStyle name="Normal 1077 4" xfId="2186" xr:uid="{00000000-0005-0000-0000-0000BC050000}"/>
    <cellStyle name="Normal 1077 4 2" xfId="2610" xr:uid="{00000000-0005-0000-0000-0000BD050000}"/>
    <cellStyle name="Normal 1077 4 2 2" xfId="3092" xr:uid="{00000000-0005-0000-0000-0000BE050000}"/>
    <cellStyle name="Normal 1077 4 3" xfId="2697" xr:uid="{00000000-0005-0000-0000-0000BF050000}"/>
    <cellStyle name="Normal 1077 5" xfId="2207" xr:uid="{00000000-0005-0000-0000-0000C0050000}"/>
    <cellStyle name="Normal 1077 5 2" xfId="2623" xr:uid="{00000000-0005-0000-0000-0000C1050000}"/>
    <cellStyle name="Normal 1077 5 2 2" xfId="3105" xr:uid="{00000000-0005-0000-0000-0000C2050000}"/>
    <cellStyle name="Normal 1077 5 3" xfId="2712" xr:uid="{00000000-0005-0000-0000-0000C3050000}"/>
    <cellStyle name="Normal 1077 6" xfId="2232" xr:uid="{00000000-0005-0000-0000-0000C4050000}"/>
    <cellStyle name="Normal 1077 6 2" xfId="2636" xr:uid="{00000000-0005-0000-0000-0000C5050000}"/>
    <cellStyle name="Normal 1077 6 2 2" xfId="3118" xr:uid="{00000000-0005-0000-0000-0000C6050000}"/>
    <cellStyle name="Normal 1077 6 3" xfId="2727" xr:uid="{00000000-0005-0000-0000-0000C7050000}"/>
    <cellStyle name="Normal 1077 7" xfId="2252" xr:uid="{00000000-0005-0000-0000-0000C8050000}"/>
    <cellStyle name="Normal 1077 7 2" xfId="2745" xr:uid="{00000000-0005-0000-0000-0000C9050000}"/>
    <cellStyle name="Normal 1077 8" xfId="3398" xr:uid="{00000000-0005-0000-0000-0000CA050000}"/>
    <cellStyle name="Normal 1077 8 2" xfId="4061" xr:uid="{00000000-0005-0000-0000-0000CB050000}"/>
    <cellStyle name="Normal 1077 9" xfId="3862" xr:uid="{00000000-0005-0000-0000-0000CC050000}"/>
    <cellStyle name="Normal 1078" xfId="2102" xr:uid="{00000000-0005-0000-0000-0000CD050000}"/>
    <cellStyle name="Normal 1078 2" xfId="2159" xr:uid="{00000000-0005-0000-0000-0000CE050000}"/>
    <cellStyle name="Normal 1078 2 2" xfId="2593" xr:uid="{00000000-0005-0000-0000-0000CF050000}"/>
    <cellStyle name="Normal 1078 2 2 2" xfId="3075" xr:uid="{00000000-0005-0000-0000-0000D0050000}"/>
    <cellStyle name="Normal 1078 2 3" xfId="2677" xr:uid="{00000000-0005-0000-0000-0000D1050000}"/>
    <cellStyle name="Normal 1078 3" xfId="2172" xr:uid="{00000000-0005-0000-0000-0000D2050000}"/>
    <cellStyle name="Normal 1078 3 2" xfId="2602" xr:uid="{00000000-0005-0000-0000-0000D3050000}"/>
    <cellStyle name="Normal 1078 3 2 2" xfId="3084" xr:uid="{00000000-0005-0000-0000-0000D4050000}"/>
    <cellStyle name="Normal 1078 3 3" xfId="2686" xr:uid="{00000000-0005-0000-0000-0000D5050000}"/>
    <cellStyle name="Normal 1078 4" xfId="2187" xr:uid="{00000000-0005-0000-0000-0000D6050000}"/>
    <cellStyle name="Normal 1078 4 2" xfId="2611" xr:uid="{00000000-0005-0000-0000-0000D7050000}"/>
    <cellStyle name="Normal 1078 4 2 2" xfId="3093" xr:uid="{00000000-0005-0000-0000-0000D8050000}"/>
    <cellStyle name="Normal 1078 4 3" xfId="2698" xr:uid="{00000000-0005-0000-0000-0000D9050000}"/>
    <cellStyle name="Normal 1078 5" xfId="2208" xr:uid="{00000000-0005-0000-0000-0000DA050000}"/>
    <cellStyle name="Normal 1078 5 2" xfId="2624" xr:uid="{00000000-0005-0000-0000-0000DB050000}"/>
    <cellStyle name="Normal 1078 5 2 2" xfId="3106" xr:uid="{00000000-0005-0000-0000-0000DC050000}"/>
    <cellStyle name="Normal 1078 5 3" xfId="2713" xr:uid="{00000000-0005-0000-0000-0000DD050000}"/>
    <cellStyle name="Normal 1078 6" xfId="2233" xr:uid="{00000000-0005-0000-0000-0000DE050000}"/>
    <cellStyle name="Normal 1078 6 2" xfId="2637" xr:uid="{00000000-0005-0000-0000-0000DF050000}"/>
    <cellStyle name="Normal 1078 6 2 2" xfId="3119" xr:uid="{00000000-0005-0000-0000-0000E0050000}"/>
    <cellStyle name="Normal 1078 6 3" xfId="2728" xr:uid="{00000000-0005-0000-0000-0000E1050000}"/>
    <cellStyle name="Normal 1078 7" xfId="2253" xr:uid="{00000000-0005-0000-0000-0000E2050000}"/>
    <cellStyle name="Normal 1078 7 2" xfId="2746" xr:uid="{00000000-0005-0000-0000-0000E3050000}"/>
    <cellStyle name="Normal 1078 8" xfId="3399" xr:uid="{00000000-0005-0000-0000-0000E4050000}"/>
    <cellStyle name="Normal 1078 8 2" xfId="4062" xr:uid="{00000000-0005-0000-0000-0000E5050000}"/>
    <cellStyle name="Normal 1078 9" xfId="3863" xr:uid="{00000000-0005-0000-0000-0000E6050000}"/>
    <cellStyle name="Normal 1079" xfId="2103" xr:uid="{00000000-0005-0000-0000-0000E7050000}"/>
    <cellStyle name="Normal 1079 2" xfId="2160" xr:uid="{00000000-0005-0000-0000-0000E8050000}"/>
    <cellStyle name="Normal 1079 2 2" xfId="2594" xr:uid="{00000000-0005-0000-0000-0000E9050000}"/>
    <cellStyle name="Normal 1079 2 2 2" xfId="3076" xr:uid="{00000000-0005-0000-0000-0000EA050000}"/>
    <cellStyle name="Normal 1079 2 3" xfId="2678" xr:uid="{00000000-0005-0000-0000-0000EB050000}"/>
    <cellStyle name="Normal 1079 3" xfId="2173" xr:uid="{00000000-0005-0000-0000-0000EC050000}"/>
    <cellStyle name="Normal 1079 3 2" xfId="2603" xr:uid="{00000000-0005-0000-0000-0000ED050000}"/>
    <cellStyle name="Normal 1079 3 2 2" xfId="3085" xr:uid="{00000000-0005-0000-0000-0000EE050000}"/>
    <cellStyle name="Normal 1079 3 3" xfId="2687" xr:uid="{00000000-0005-0000-0000-0000EF050000}"/>
    <cellStyle name="Normal 1079 4" xfId="2188" xr:uid="{00000000-0005-0000-0000-0000F0050000}"/>
    <cellStyle name="Normal 1079 4 2" xfId="2612" xr:uid="{00000000-0005-0000-0000-0000F1050000}"/>
    <cellStyle name="Normal 1079 4 2 2" xfId="3094" xr:uid="{00000000-0005-0000-0000-0000F2050000}"/>
    <cellStyle name="Normal 1079 4 3" xfId="2699" xr:uid="{00000000-0005-0000-0000-0000F3050000}"/>
    <cellStyle name="Normal 1079 5" xfId="2209" xr:uid="{00000000-0005-0000-0000-0000F4050000}"/>
    <cellStyle name="Normal 1079 5 2" xfId="2625" xr:uid="{00000000-0005-0000-0000-0000F5050000}"/>
    <cellStyle name="Normal 1079 5 2 2" xfId="3107" xr:uid="{00000000-0005-0000-0000-0000F6050000}"/>
    <cellStyle name="Normal 1079 5 3" xfId="2714" xr:uid="{00000000-0005-0000-0000-0000F7050000}"/>
    <cellStyle name="Normal 1079 6" xfId="2234" xr:uid="{00000000-0005-0000-0000-0000F8050000}"/>
    <cellStyle name="Normal 1079 6 2" xfId="2638" xr:uid="{00000000-0005-0000-0000-0000F9050000}"/>
    <cellStyle name="Normal 1079 6 2 2" xfId="3120" xr:uid="{00000000-0005-0000-0000-0000FA050000}"/>
    <cellStyle name="Normal 1079 6 3" xfId="2729" xr:uid="{00000000-0005-0000-0000-0000FB050000}"/>
    <cellStyle name="Normal 1079 7" xfId="2254" xr:uid="{00000000-0005-0000-0000-0000FC050000}"/>
    <cellStyle name="Normal 1079 7 2" xfId="2747" xr:uid="{00000000-0005-0000-0000-0000FD050000}"/>
    <cellStyle name="Normal 1079 8" xfId="3400" xr:uid="{00000000-0005-0000-0000-0000FE050000}"/>
    <cellStyle name="Normal 1079 8 2" xfId="4063" xr:uid="{00000000-0005-0000-0000-0000FF050000}"/>
    <cellStyle name="Normal 1079 9" xfId="3864" xr:uid="{00000000-0005-0000-0000-000000060000}"/>
    <cellStyle name="Normal 108" xfId="1107" xr:uid="{00000000-0005-0000-0000-000001060000}"/>
    <cellStyle name="Normal 1080" xfId="2105" xr:uid="{00000000-0005-0000-0000-000002060000}"/>
    <cellStyle name="Normal 1080 2" xfId="2161" xr:uid="{00000000-0005-0000-0000-000003060000}"/>
    <cellStyle name="Normal 1080 2 2" xfId="2595" xr:uid="{00000000-0005-0000-0000-000004060000}"/>
    <cellStyle name="Normal 1080 2 2 2" xfId="3077" xr:uid="{00000000-0005-0000-0000-000005060000}"/>
    <cellStyle name="Normal 1080 2 3" xfId="2679" xr:uid="{00000000-0005-0000-0000-000006060000}"/>
    <cellStyle name="Normal 1080 3" xfId="2174" xr:uid="{00000000-0005-0000-0000-000007060000}"/>
    <cellStyle name="Normal 1080 3 2" xfId="2604" xr:uid="{00000000-0005-0000-0000-000008060000}"/>
    <cellStyle name="Normal 1080 3 2 2" xfId="3086" xr:uid="{00000000-0005-0000-0000-000009060000}"/>
    <cellStyle name="Normal 1080 3 3" xfId="2688" xr:uid="{00000000-0005-0000-0000-00000A060000}"/>
    <cellStyle name="Normal 1080 4" xfId="2189" xr:uid="{00000000-0005-0000-0000-00000B060000}"/>
    <cellStyle name="Normal 1080 4 2" xfId="2613" xr:uid="{00000000-0005-0000-0000-00000C060000}"/>
    <cellStyle name="Normal 1080 4 2 2" xfId="3095" xr:uid="{00000000-0005-0000-0000-00000D060000}"/>
    <cellStyle name="Normal 1080 4 3" xfId="2700" xr:uid="{00000000-0005-0000-0000-00000E060000}"/>
    <cellStyle name="Normal 1080 5" xfId="2210" xr:uid="{00000000-0005-0000-0000-00000F060000}"/>
    <cellStyle name="Normal 1080 5 2" xfId="2626" xr:uid="{00000000-0005-0000-0000-000010060000}"/>
    <cellStyle name="Normal 1080 5 2 2" xfId="3108" xr:uid="{00000000-0005-0000-0000-000011060000}"/>
    <cellStyle name="Normal 1080 5 3" xfId="2715" xr:uid="{00000000-0005-0000-0000-000012060000}"/>
    <cellStyle name="Normal 1080 6" xfId="2235" xr:uid="{00000000-0005-0000-0000-000013060000}"/>
    <cellStyle name="Normal 1080 6 2" xfId="2639" xr:uid="{00000000-0005-0000-0000-000014060000}"/>
    <cellStyle name="Normal 1080 6 2 2" xfId="3121" xr:uid="{00000000-0005-0000-0000-000015060000}"/>
    <cellStyle name="Normal 1080 6 3" xfId="2730" xr:uid="{00000000-0005-0000-0000-000016060000}"/>
    <cellStyle name="Normal 1080 7" xfId="2255" xr:uid="{00000000-0005-0000-0000-000017060000}"/>
    <cellStyle name="Normal 1080 7 2" xfId="2748" xr:uid="{00000000-0005-0000-0000-000018060000}"/>
    <cellStyle name="Normal 1080 8" xfId="3402" xr:uid="{00000000-0005-0000-0000-000019060000}"/>
    <cellStyle name="Normal 1080 8 2" xfId="4065" xr:uid="{00000000-0005-0000-0000-00001A060000}"/>
    <cellStyle name="Normal 1080 9" xfId="3866" xr:uid="{00000000-0005-0000-0000-00001B060000}"/>
    <cellStyle name="Normal 1081" xfId="2104" xr:uid="{00000000-0005-0000-0000-00001C060000}"/>
    <cellStyle name="Normal 1081 2" xfId="2162" xr:uid="{00000000-0005-0000-0000-00001D060000}"/>
    <cellStyle name="Normal 1081 2 2" xfId="2596" xr:uid="{00000000-0005-0000-0000-00001E060000}"/>
    <cellStyle name="Normal 1081 2 2 2" xfId="3078" xr:uid="{00000000-0005-0000-0000-00001F060000}"/>
    <cellStyle name="Normal 1081 2 3" xfId="2680" xr:uid="{00000000-0005-0000-0000-000020060000}"/>
    <cellStyle name="Normal 1081 3" xfId="2175" xr:uid="{00000000-0005-0000-0000-000021060000}"/>
    <cellStyle name="Normal 1081 3 2" xfId="2605" xr:uid="{00000000-0005-0000-0000-000022060000}"/>
    <cellStyle name="Normal 1081 3 2 2" xfId="3087" xr:uid="{00000000-0005-0000-0000-000023060000}"/>
    <cellStyle name="Normal 1081 3 3" xfId="2689" xr:uid="{00000000-0005-0000-0000-000024060000}"/>
    <cellStyle name="Normal 1081 4" xfId="2190" xr:uid="{00000000-0005-0000-0000-000025060000}"/>
    <cellStyle name="Normal 1081 4 2" xfId="2614" xr:uid="{00000000-0005-0000-0000-000026060000}"/>
    <cellStyle name="Normal 1081 4 2 2" xfId="3096" xr:uid="{00000000-0005-0000-0000-000027060000}"/>
    <cellStyle name="Normal 1081 4 3" xfId="2701" xr:uid="{00000000-0005-0000-0000-000028060000}"/>
    <cellStyle name="Normal 1081 5" xfId="2211" xr:uid="{00000000-0005-0000-0000-000029060000}"/>
    <cellStyle name="Normal 1081 5 2" xfId="2627" xr:uid="{00000000-0005-0000-0000-00002A060000}"/>
    <cellStyle name="Normal 1081 5 2 2" xfId="3109" xr:uid="{00000000-0005-0000-0000-00002B060000}"/>
    <cellStyle name="Normal 1081 5 3" xfId="2716" xr:uid="{00000000-0005-0000-0000-00002C060000}"/>
    <cellStyle name="Normal 1081 6" xfId="2236" xr:uid="{00000000-0005-0000-0000-00002D060000}"/>
    <cellStyle name="Normal 1081 6 2" xfId="2640" xr:uid="{00000000-0005-0000-0000-00002E060000}"/>
    <cellStyle name="Normal 1081 6 2 2" xfId="3122" xr:uid="{00000000-0005-0000-0000-00002F060000}"/>
    <cellStyle name="Normal 1081 6 3" xfId="2731" xr:uid="{00000000-0005-0000-0000-000030060000}"/>
    <cellStyle name="Normal 1081 7" xfId="2256" xr:uid="{00000000-0005-0000-0000-000031060000}"/>
    <cellStyle name="Normal 1081 7 2" xfId="2749" xr:uid="{00000000-0005-0000-0000-000032060000}"/>
    <cellStyle name="Normal 1081 8" xfId="3401" xr:uid="{00000000-0005-0000-0000-000033060000}"/>
    <cellStyle name="Normal 1081 8 2" xfId="4064" xr:uid="{00000000-0005-0000-0000-000034060000}"/>
    <cellStyle name="Normal 1081 9" xfId="3865" xr:uid="{00000000-0005-0000-0000-000035060000}"/>
    <cellStyle name="Normal 1082" xfId="2106" xr:uid="{00000000-0005-0000-0000-000036060000}"/>
    <cellStyle name="Normal 1082 2" xfId="2163" xr:uid="{00000000-0005-0000-0000-000037060000}"/>
    <cellStyle name="Normal 1082 2 2" xfId="2597" xr:uid="{00000000-0005-0000-0000-000038060000}"/>
    <cellStyle name="Normal 1082 2 2 2" xfId="3079" xr:uid="{00000000-0005-0000-0000-000039060000}"/>
    <cellStyle name="Normal 1082 2 3" xfId="2681" xr:uid="{00000000-0005-0000-0000-00003A060000}"/>
    <cellStyle name="Normal 1082 3" xfId="2176" xr:uid="{00000000-0005-0000-0000-00003B060000}"/>
    <cellStyle name="Normal 1082 3 2" xfId="2606" xr:uid="{00000000-0005-0000-0000-00003C060000}"/>
    <cellStyle name="Normal 1082 3 2 2" xfId="3088" xr:uid="{00000000-0005-0000-0000-00003D060000}"/>
    <cellStyle name="Normal 1082 3 3" xfId="2690" xr:uid="{00000000-0005-0000-0000-00003E060000}"/>
    <cellStyle name="Normal 1082 4" xfId="2191" xr:uid="{00000000-0005-0000-0000-00003F060000}"/>
    <cellStyle name="Normal 1082 4 2" xfId="2615" xr:uid="{00000000-0005-0000-0000-000040060000}"/>
    <cellStyle name="Normal 1082 4 2 2" xfId="3097" xr:uid="{00000000-0005-0000-0000-000041060000}"/>
    <cellStyle name="Normal 1082 4 3" xfId="2702" xr:uid="{00000000-0005-0000-0000-000042060000}"/>
    <cellStyle name="Normal 1082 5" xfId="2212" xr:uid="{00000000-0005-0000-0000-000043060000}"/>
    <cellStyle name="Normal 1082 5 2" xfId="2628" xr:uid="{00000000-0005-0000-0000-000044060000}"/>
    <cellStyle name="Normal 1082 5 2 2" xfId="3110" xr:uid="{00000000-0005-0000-0000-000045060000}"/>
    <cellStyle name="Normal 1082 5 3" xfId="2717" xr:uid="{00000000-0005-0000-0000-000046060000}"/>
    <cellStyle name="Normal 1082 6" xfId="2237" xr:uid="{00000000-0005-0000-0000-000047060000}"/>
    <cellStyle name="Normal 1082 6 2" xfId="2641" xr:uid="{00000000-0005-0000-0000-000048060000}"/>
    <cellStyle name="Normal 1082 6 2 2" xfId="3123" xr:uid="{00000000-0005-0000-0000-000049060000}"/>
    <cellStyle name="Normal 1082 6 3" xfId="2732" xr:uid="{00000000-0005-0000-0000-00004A060000}"/>
    <cellStyle name="Normal 1082 7" xfId="2257" xr:uid="{00000000-0005-0000-0000-00004B060000}"/>
    <cellStyle name="Normal 1082 7 2" xfId="2750" xr:uid="{00000000-0005-0000-0000-00004C060000}"/>
    <cellStyle name="Normal 1082 8" xfId="3403" xr:uid="{00000000-0005-0000-0000-00004D060000}"/>
    <cellStyle name="Normal 1082 8 2" xfId="4066" xr:uid="{00000000-0005-0000-0000-00004E060000}"/>
    <cellStyle name="Normal 1082 9" xfId="3867" xr:uid="{00000000-0005-0000-0000-00004F060000}"/>
    <cellStyle name="Normal 1083" xfId="2107" xr:uid="{00000000-0005-0000-0000-000050060000}"/>
    <cellStyle name="Normal 1083 2" xfId="2164" xr:uid="{00000000-0005-0000-0000-000051060000}"/>
    <cellStyle name="Normal 1083 2 2" xfId="2598" xr:uid="{00000000-0005-0000-0000-000052060000}"/>
    <cellStyle name="Normal 1083 2 2 2" xfId="3080" xr:uid="{00000000-0005-0000-0000-000053060000}"/>
    <cellStyle name="Normal 1083 2 3" xfId="2682" xr:uid="{00000000-0005-0000-0000-000054060000}"/>
    <cellStyle name="Normal 1083 3" xfId="2177" xr:uid="{00000000-0005-0000-0000-000055060000}"/>
    <cellStyle name="Normal 1083 3 2" xfId="2607" xr:uid="{00000000-0005-0000-0000-000056060000}"/>
    <cellStyle name="Normal 1083 3 2 2" xfId="3089" xr:uid="{00000000-0005-0000-0000-000057060000}"/>
    <cellStyle name="Normal 1083 3 3" xfId="2691" xr:uid="{00000000-0005-0000-0000-000058060000}"/>
    <cellStyle name="Normal 1083 4" xfId="2192" xr:uid="{00000000-0005-0000-0000-000059060000}"/>
    <cellStyle name="Normal 1083 4 2" xfId="2616" xr:uid="{00000000-0005-0000-0000-00005A060000}"/>
    <cellStyle name="Normal 1083 4 2 2" xfId="3098" xr:uid="{00000000-0005-0000-0000-00005B060000}"/>
    <cellStyle name="Normal 1083 4 3" xfId="2703" xr:uid="{00000000-0005-0000-0000-00005C060000}"/>
    <cellStyle name="Normal 1083 5" xfId="2213" xr:uid="{00000000-0005-0000-0000-00005D060000}"/>
    <cellStyle name="Normal 1083 5 2" xfId="2629" xr:uid="{00000000-0005-0000-0000-00005E060000}"/>
    <cellStyle name="Normal 1083 5 2 2" xfId="3111" xr:uid="{00000000-0005-0000-0000-00005F060000}"/>
    <cellStyle name="Normal 1083 5 3" xfId="2718" xr:uid="{00000000-0005-0000-0000-000060060000}"/>
    <cellStyle name="Normal 1083 6" xfId="2238" xr:uid="{00000000-0005-0000-0000-000061060000}"/>
    <cellStyle name="Normal 1083 6 2" xfId="2642" xr:uid="{00000000-0005-0000-0000-000062060000}"/>
    <cellStyle name="Normal 1083 6 2 2" xfId="3124" xr:uid="{00000000-0005-0000-0000-000063060000}"/>
    <cellStyle name="Normal 1083 6 3" xfId="2733" xr:uid="{00000000-0005-0000-0000-000064060000}"/>
    <cellStyle name="Normal 1083 7" xfId="2258" xr:uid="{00000000-0005-0000-0000-000065060000}"/>
    <cellStyle name="Normal 1083 7 2" xfId="2751" xr:uid="{00000000-0005-0000-0000-000066060000}"/>
    <cellStyle name="Normal 1083 8" xfId="3404" xr:uid="{00000000-0005-0000-0000-000067060000}"/>
    <cellStyle name="Normal 1083 8 2" xfId="4067" xr:uid="{00000000-0005-0000-0000-000068060000}"/>
    <cellStyle name="Normal 1083 9" xfId="3868" xr:uid="{00000000-0005-0000-0000-000069060000}"/>
    <cellStyle name="Normal 1084" xfId="2108" xr:uid="{00000000-0005-0000-0000-00006A060000}"/>
    <cellStyle name="Normal 1084 2" xfId="2193" xr:uid="{00000000-0005-0000-0000-00006B060000}"/>
    <cellStyle name="Normal 1084 2 2" xfId="2617" xr:uid="{00000000-0005-0000-0000-00006C060000}"/>
    <cellStyle name="Normal 1084 2 2 2" xfId="3099" xr:uid="{00000000-0005-0000-0000-00006D060000}"/>
    <cellStyle name="Normal 1084 2 3" xfId="2704" xr:uid="{00000000-0005-0000-0000-00006E060000}"/>
    <cellStyle name="Normal 1084 3" xfId="2214" xr:uid="{00000000-0005-0000-0000-00006F060000}"/>
    <cellStyle name="Normal 1084 3 2" xfId="2630" xr:uid="{00000000-0005-0000-0000-000070060000}"/>
    <cellStyle name="Normal 1084 3 2 2" xfId="3112" xr:uid="{00000000-0005-0000-0000-000071060000}"/>
    <cellStyle name="Normal 1084 3 3" xfId="2719" xr:uid="{00000000-0005-0000-0000-000072060000}"/>
    <cellStyle name="Normal 1084 4" xfId="2239" xr:uid="{00000000-0005-0000-0000-000073060000}"/>
    <cellStyle name="Normal 1084 4 2" xfId="2643" xr:uid="{00000000-0005-0000-0000-000074060000}"/>
    <cellStyle name="Normal 1084 4 2 2" xfId="3125" xr:uid="{00000000-0005-0000-0000-000075060000}"/>
    <cellStyle name="Normal 1084 4 3" xfId="2734" xr:uid="{00000000-0005-0000-0000-000076060000}"/>
    <cellStyle name="Normal 1084 5" xfId="2259" xr:uid="{00000000-0005-0000-0000-000077060000}"/>
    <cellStyle name="Normal 1084 5 2" xfId="2752" xr:uid="{00000000-0005-0000-0000-000078060000}"/>
    <cellStyle name="Normal 1084 6" xfId="3405" xr:uid="{00000000-0005-0000-0000-000079060000}"/>
    <cellStyle name="Normal 1084 6 2" xfId="4068" xr:uid="{00000000-0005-0000-0000-00007A060000}"/>
    <cellStyle name="Normal 1084 7" xfId="3869" xr:uid="{00000000-0005-0000-0000-00007B060000}"/>
    <cellStyle name="Normal 1085" xfId="2110" xr:uid="{00000000-0005-0000-0000-00007C060000}"/>
    <cellStyle name="Normal 1085 2" xfId="2194" xr:uid="{00000000-0005-0000-0000-00007D060000}"/>
    <cellStyle name="Normal 1085 2 2" xfId="2618" xr:uid="{00000000-0005-0000-0000-00007E060000}"/>
    <cellStyle name="Normal 1085 2 2 2" xfId="3100" xr:uid="{00000000-0005-0000-0000-00007F060000}"/>
    <cellStyle name="Normal 1085 2 3" xfId="2705" xr:uid="{00000000-0005-0000-0000-000080060000}"/>
    <cellStyle name="Normal 1085 3" xfId="2215" xr:uid="{00000000-0005-0000-0000-000081060000}"/>
    <cellStyle name="Normal 1085 3 2" xfId="2631" xr:uid="{00000000-0005-0000-0000-000082060000}"/>
    <cellStyle name="Normal 1085 3 2 2" xfId="3113" xr:uid="{00000000-0005-0000-0000-000083060000}"/>
    <cellStyle name="Normal 1085 3 3" xfId="2720" xr:uid="{00000000-0005-0000-0000-000084060000}"/>
    <cellStyle name="Normal 1085 4" xfId="2240" xr:uid="{00000000-0005-0000-0000-000085060000}"/>
    <cellStyle name="Normal 1085 4 2" xfId="2644" xr:uid="{00000000-0005-0000-0000-000086060000}"/>
    <cellStyle name="Normal 1085 4 2 2" xfId="3126" xr:uid="{00000000-0005-0000-0000-000087060000}"/>
    <cellStyle name="Normal 1085 4 3" xfId="2735" xr:uid="{00000000-0005-0000-0000-000088060000}"/>
    <cellStyle name="Normal 1085 5" xfId="2260" xr:uid="{00000000-0005-0000-0000-000089060000}"/>
    <cellStyle name="Normal 1085 5 2" xfId="2753" xr:uid="{00000000-0005-0000-0000-00008A060000}"/>
    <cellStyle name="Normal 1085 6" xfId="3407" xr:uid="{00000000-0005-0000-0000-00008B060000}"/>
    <cellStyle name="Normal 1085 6 2" xfId="4070" xr:uid="{00000000-0005-0000-0000-00008C060000}"/>
    <cellStyle name="Normal 1085 7" xfId="3871" xr:uid="{00000000-0005-0000-0000-00008D060000}"/>
    <cellStyle name="Normal 1086" xfId="2109" xr:uid="{00000000-0005-0000-0000-00008E060000}"/>
    <cellStyle name="Normal 1086 2" xfId="2195" xr:uid="{00000000-0005-0000-0000-00008F060000}"/>
    <cellStyle name="Normal 1086 2 2" xfId="2619" xr:uid="{00000000-0005-0000-0000-000090060000}"/>
    <cellStyle name="Normal 1086 2 2 2" xfId="3101" xr:uid="{00000000-0005-0000-0000-000091060000}"/>
    <cellStyle name="Normal 1086 2 3" xfId="2706" xr:uid="{00000000-0005-0000-0000-000092060000}"/>
    <cellStyle name="Normal 1086 3" xfId="2216" xr:uid="{00000000-0005-0000-0000-000093060000}"/>
    <cellStyle name="Normal 1086 3 2" xfId="2632" xr:uid="{00000000-0005-0000-0000-000094060000}"/>
    <cellStyle name="Normal 1086 3 2 2" xfId="3114" xr:uid="{00000000-0005-0000-0000-000095060000}"/>
    <cellStyle name="Normal 1086 3 3" xfId="2721" xr:uid="{00000000-0005-0000-0000-000096060000}"/>
    <cellStyle name="Normal 1086 4" xfId="2241" xr:uid="{00000000-0005-0000-0000-000097060000}"/>
    <cellStyle name="Normal 1086 4 2" xfId="2645" xr:uid="{00000000-0005-0000-0000-000098060000}"/>
    <cellStyle name="Normal 1086 4 2 2" xfId="3127" xr:uid="{00000000-0005-0000-0000-000099060000}"/>
    <cellStyle name="Normal 1086 4 3" xfId="2736" xr:uid="{00000000-0005-0000-0000-00009A060000}"/>
    <cellStyle name="Normal 1086 5" xfId="2261" xr:uid="{00000000-0005-0000-0000-00009B060000}"/>
    <cellStyle name="Normal 1086 5 2" xfId="2754" xr:uid="{00000000-0005-0000-0000-00009C060000}"/>
    <cellStyle name="Normal 1086 6" xfId="3406" xr:uid="{00000000-0005-0000-0000-00009D060000}"/>
    <cellStyle name="Normal 1086 6 2" xfId="4069" xr:uid="{00000000-0005-0000-0000-00009E060000}"/>
    <cellStyle name="Normal 1086 7" xfId="3870" xr:uid="{00000000-0005-0000-0000-00009F060000}"/>
    <cellStyle name="Normal 1087" xfId="2116" xr:uid="{00000000-0005-0000-0000-0000A0060000}"/>
    <cellStyle name="Normal 1087 2" xfId="2196" xr:uid="{00000000-0005-0000-0000-0000A1060000}"/>
    <cellStyle name="Normal 1087 2 2" xfId="2620" xr:uid="{00000000-0005-0000-0000-0000A2060000}"/>
    <cellStyle name="Normal 1087 2 2 2" xfId="3102" xr:uid="{00000000-0005-0000-0000-0000A3060000}"/>
    <cellStyle name="Normal 1087 2 3" xfId="2707" xr:uid="{00000000-0005-0000-0000-0000A4060000}"/>
    <cellStyle name="Normal 1087 3" xfId="2217" xr:uid="{00000000-0005-0000-0000-0000A5060000}"/>
    <cellStyle name="Normal 1087 3 2" xfId="2633" xr:uid="{00000000-0005-0000-0000-0000A6060000}"/>
    <cellStyle name="Normal 1087 3 2 2" xfId="3115" xr:uid="{00000000-0005-0000-0000-0000A7060000}"/>
    <cellStyle name="Normal 1087 3 3" xfId="2722" xr:uid="{00000000-0005-0000-0000-0000A8060000}"/>
    <cellStyle name="Normal 1087 4" xfId="2242" xr:uid="{00000000-0005-0000-0000-0000A9060000}"/>
    <cellStyle name="Normal 1087 4 2" xfId="2646" xr:uid="{00000000-0005-0000-0000-0000AA060000}"/>
    <cellStyle name="Normal 1087 4 2 2" xfId="3128" xr:uid="{00000000-0005-0000-0000-0000AB060000}"/>
    <cellStyle name="Normal 1087 4 3" xfId="2737" xr:uid="{00000000-0005-0000-0000-0000AC060000}"/>
    <cellStyle name="Normal 1087 5" xfId="2262" xr:uid="{00000000-0005-0000-0000-0000AD060000}"/>
    <cellStyle name="Normal 1087 5 2" xfId="2755" xr:uid="{00000000-0005-0000-0000-0000AE060000}"/>
    <cellStyle name="Normal 1087 6" xfId="3408" xr:uid="{00000000-0005-0000-0000-0000AF060000}"/>
    <cellStyle name="Normal 1087 6 2" xfId="4071" xr:uid="{00000000-0005-0000-0000-0000B0060000}"/>
    <cellStyle name="Normal 1087 7" xfId="3872" xr:uid="{00000000-0005-0000-0000-0000B1060000}"/>
    <cellStyle name="Normal 1088" xfId="2117" xr:uid="{00000000-0005-0000-0000-0000B2060000}"/>
    <cellStyle name="Normal 1088 2" xfId="2218" xr:uid="{00000000-0005-0000-0000-0000B3060000}"/>
    <cellStyle name="Normal 1088 3" xfId="3409" xr:uid="{00000000-0005-0000-0000-0000B4060000}"/>
    <cellStyle name="Normal 1088 3 2" xfId="4072" xr:uid="{00000000-0005-0000-0000-0000B5060000}"/>
    <cellStyle name="Normal 1088 4" xfId="3873" xr:uid="{00000000-0005-0000-0000-0000B6060000}"/>
    <cellStyle name="Normal 1089" xfId="2118" xr:uid="{00000000-0005-0000-0000-0000B7060000}"/>
    <cellStyle name="Normal 1089 2" xfId="2219" xr:uid="{00000000-0005-0000-0000-0000B8060000}"/>
    <cellStyle name="Normal 1089 3" xfId="3410" xr:uid="{00000000-0005-0000-0000-0000B9060000}"/>
    <cellStyle name="Normal 1089 3 2" xfId="4073" xr:uid="{00000000-0005-0000-0000-0000BA060000}"/>
    <cellStyle name="Normal 1089 4" xfId="3874" xr:uid="{00000000-0005-0000-0000-0000BB060000}"/>
    <cellStyle name="Normal 109" xfId="1108" xr:uid="{00000000-0005-0000-0000-0000BC060000}"/>
    <cellStyle name="Normal 1090" xfId="2138" xr:uid="{00000000-0005-0000-0000-0000BD060000}"/>
    <cellStyle name="Normal 1090 2" xfId="2220" xr:uid="{00000000-0005-0000-0000-0000BE060000}"/>
    <cellStyle name="Normal 1090 3" xfId="3412" xr:uid="{00000000-0005-0000-0000-0000BF060000}"/>
    <cellStyle name="Normal 1090 3 2" xfId="4074" xr:uid="{00000000-0005-0000-0000-0000C0060000}"/>
    <cellStyle name="Normal 1090 4" xfId="3875" xr:uid="{00000000-0005-0000-0000-0000C1060000}"/>
    <cellStyle name="Normal 1091" xfId="2139" xr:uid="{00000000-0005-0000-0000-0000C2060000}"/>
    <cellStyle name="Normal 1091 2" xfId="2221" xr:uid="{00000000-0005-0000-0000-0000C3060000}"/>
    <cellStyle name="Normal 1091 3" xfId="3413" xr:uid="{00000000-0005-0000-0000-0000C4060000}"/>
    <cellStyle name="Normal 1091 3 2" xfId="4075" xr:uid="{00000000-0005-0000-0000-0000C5060000}"/>
    <cellStyle name="Normal 1091 4" xfId="3876" xr:uid="{00000000-0005-0000-0000-0000C6060000}"/>
    <cellStyle name="Normal 1092" xfId="2140" xr:uid="{00000000-0005-0000-0000-0000C7060000}"/>
    <cellStyle name="Normal 1092 2" xfId="2222" xr:uid="{00000000-0005-0000-0000-0000C8060000}"/>
    <cellStyle name="Normal 1092 3" xfId="3414" xr:uid="{00000000-0005-0000-0000-0000C9060000}"/>
    <cellStyle name="Normal 1092 3 2" xfId="4076" xr:uid="{00000000-0005-0000-0000-0000CA060000}"/>
    <cellStyle name="Normal 1092 4" xfId="3877" xr:uid="{00000000-0005-0000-0000-0000CB060000}"/>
    <cellStyle name="Normal 1093" xfId="2141" xr:uid="{00000000-0005-0000-0000-0000CC060000}"/>
    <cellStyle name="Normal 1093 2" xfId="2223" xr:uid="{00000000-0005-0000-0000-0000CD060000}"/>
    <cellStyle name="Normal 1093 3" xfId="3415" xr:uid="{00000000-0005-0000-0000-0000CE060000}"/>
    <cellStyle name="Normal 1093 3 2" xfId="4077" xr:uid="{00000000-0005-0000-0000-0000CF060000}"/>
    <cellStyle name="Normal 1093 4" xfId="3878" xr:uid="{00000000-0005-0000-0000-0000D0060000}"/>
    <cellStyle name="Normal 1094" xfId="2142" xr:uid="{00000000-0005-0000-0000-0000D1060000}"/>
    <cellStyle name="Normal 1094 2" xfId="2224" xr:uid="{00000000-0005-0000-0000-0000D2060000}"/>
    <cellStyle name="Normal 1094 3" xfId="2588" xr:uid="{00000000-0005-0000-0000-0000D3060000}"/>
    <cellStyle name="Normal 1094 3 2" xfId="3070" xr:uid="{00000000-0005-0000-0000-0000D4060000}"/>
    <cellStyle name="Normal 1094 4" xfId="2669" xr:uid="{00000000-0005-0000-0000-0000D5060000}"/>
    <cellStyle name="Normal 1095" xfId="2143" xr:uid="{00000000-0005-0000-0000-0000D6060000}"/>
    <cellStyle name="Normal 1095 2" xfId="2225" xr:uid="{00000000-0005-0000-0000-0000D7060000}"/>
    <cellStyle name="Normal 1095 3" xfId="2589" xr:uid="{00000000-0005-0000-0000-0000D8060000}"/>
    <cellStyle name="Normal 1095 3 2" xfId="3071" xr:uid="{00000000-0005-0000-0000-0000D9060000}"/>
    <cellStyle name="Normal 1095 4" xfId="2670" xr:uid="{00000000-0005-0000-0000-0000DA060000}"/>
    <cellStyle name="Normal 1096" xfId="2144" xr:uid="{00000000-0005-0000-0000-0000DB060000}"/>
    <cellStyle name="Normal 1096 2" xfId="2263" xr:uid="{00000000-0005-0000-0000-0000DC060000}"/>
    <cellStyle name="Normal 1096 2 2" xfId="2756" xr:uid="{00000000-0005-0000-0000-0000DD060000}"/>
    <cellStyle name="Normal 1096 3" xfId="2671" xr:uid="{00000000-0005-0000-0000-0000DE060000}"/>
    <cellStyle name="Normal 1097" xfId="2145" xr:uid="{00000000-0005-0000-0000-0000DF060000}"/>
    <cellStyle name="Normal 1097 2" xfId="2264" xr:uid="{00000000-0005-0000-0000-0000E0060000}"/>
    <cellStyle name="Normal 1097 2 2" xfId="2757" xr:uid="{00000000-0005-0000-0000-0000E1060000}"/>
    <cellStyle name="Normal 1097 3" xfId="2672" xr:uid="{00000000-0005-0000-0000-0000E2060000}"/>
    <cellStyle name="Normal 1098" xfId="2146" xr:uid="{00000000-0005-0000-0000-0000E3060000}"/>
    <cellStyle name="Normal 1098 2" xfId="2265" xr:uid="{00000000-0005-0000-0000-0000E4060000}"/>
    <cellStyle name="Normal 1098 2 2" xfId="2758" xr:uid="{00000000-0005-0000-0000-0000E5060000}"/>
    <cellStyle name="Normal 1098 3" xfId="3416" xr:uid="{00000000-0005-0000-0000-0000E6060000}"/>
    <cellStyle name="Normal 1098 3 2" xfId="4078" xr:uid="{00000000-0005-0000-0000-0000E7060000}"/>
    <cellStyle name="Normal 1098 4" xfId="3879" xr:uid="{00000000-0005-0000-0000-0000E8060000}"/>
    <cellStyle name="Normal 1099" xfId="2147" xr:uid="{00000000-0005-0000-0000-0000E9060000}"/>
    <cellStyle name="Normal 1099 2" xfId="2269" xr:uid="{00000000-0005-0000-0000-0000EA060000}"/>
    <cellStyle name="Normal 1099 2 2" xfId="2759" xr:uid="{00000000-0005-0000-0000-0000EB060000}"/>
    <cellStyle name="Normal 1099 3" xfId="3417" xr:uid="{00000000-0005-0000-0000-0000EC060000}"/>
    <cellStyle name="Normal 1099 3 2" xfId="4079" xr:uid="{00000000-0005-0000-0000-0000ED060000}"/>
    <cellStyle name="Normal 1099 4" xfId="3880" xr:uid="{00000000-0005-0000-0000-0000EE060000}"/>
    <cellStyle name="Normal 11" xfId="12" xr:uid="{00000000-0005-0000-0000-0000EF060000}"/>
    <cellStyle name="Normal 11 2" xfId="399" xr:uid="{00000000-0005-0000-0000-0000F0060000}"/>
    <cellStyle name="Normal 11 2 2" xfId="3589" xr:uid="{00000000-0005-0000-0000-0000F1060000}"/>
    <cellStyle name="Normal 11 3" xfId="401" xr:uid="{00000000-0005-0000-0000-0000F2060000}"/>
    <cellStyle name="Normal 11 3 2" xfId="3594" xr:uid="{00000000-0005-0000-0000-0000F3060000}"/>
    <cellStyle name="Normal 11 4" xfId="355" xr:uid="{00000000-0005-0000-0000-0000F4060000}"/>
    <cellStyle name="Normal 11 5" xfId="971" xr:uid="{00000000-0005-0000-0000-0000F5060000}"/>
    <cellStyle name="Normal 11 6" xfId="3171" xr:uid="{00000000-0005-0000-0000-0000F6060000}"/>
    <cellStyle name="Normal 110" xfId="1109" xr:uid="{00000000-0005-0000-0000-0000F7060000}"/>
    <cellStyle name="Normal 1100" xfId="2148" xr:uid="{00000000-0005-0000-0000-0000F8060000}"/>
    <cellStyle name="Normal 1100 2" xfId="2270" xr:uid="{00000000-0005-0000-0000-0000F9060000}"/>
    <cellStyle name="Normal 1100 2 2" xfId="2760" xr:uid="{00000000-0005-0000-0000-0000FA060000}"/>
    <cellStyle name="Normal 1100 3" xfId="3418" xr:uid="{00000000-0005-0000-0000-0000FB060000}"/>
    <cellStyle name="Normal 1100 3 2" xfId="4080" xr:uid="{00000000-0005-0000-0000-0000FC060000}"/>
    <cellStyle name="Normal 1100 4" xfId="3881" xr:uid="{00000000-0005-0000-0000-0000FD060000}"/>
    <cellStyle name="Normal 1101" xfId="2149" xr:uid="{00000000-0005-0000-0000-0000FE060000}"/>
    <cellStyle name="Normal 1101 2" xfId="2271" xr:uid="{00000000-0005-0000-0000-0000FF060000}"/>
    <cellStyle name="Normal 1101 2 2" xfId="2761" xr:uid="{00000000-0005-0000-0000-000000070000}"/>
    <cellStyle name="Normal 1101 3" xfId="2673" xr:uid="{00000000-0005-0000-0000-000001070000}"/>
    <cellStyle name="Normal 1102" xfId="528" xr:uid="{00000000-0005-0000-0000-000002070000}"/>
    <cellStyle name="Normal 1102 2" xfId="2272" xr:uid="{00000000-0005-0000-0000-000003070000}"/>
    <cellStyle name="Normal 1102 2 2" xfId="2762" xr:uid="{00000000-0005-0000-0000-000004070000}"/>
    <cellStyle name="Normal 1102 3" xfId="2165" xr:uid="{00000000-0005-0000-0000-000005070000}"/>
    <cellStyle name="Normal 1102 3 2" xfId="3419" xr:uid="{00000000-0005-0000-0000-000006070000}"/>
    <cellStyle name="Normal 1102 3 2 2" xfId="4081" xr:uid="{00000000-0005-0000-0000-000007070000}"/>
    <cellStyle name="Normal 1102 3 3" xfId="3882" xr:uid="{00000000-0005-0000-0000-000008070000}"/>
    <cellStyle name="Normal 1102 4" xfId="3276" xr:uid="{00000000-0005-0000-0000-000009070000}"/>
    <cellStyle name="Normal 1102 4 2" xfId="3973" xr:uid="{00000000-0005-0000-0000-00000A070000}"/>
    <cellStyle name="Normal 1102 5" xfId="3766" xr:uid="{00000000-0005-0000-0000-00000B070000}"/>
    <cellStyle name="Normal 1103" xfId="526" xr:uid="{00000000-0005-0000-0000-00000C070000}"/>
    <cellStyle name="Normal 1103 2" xfId="2273" xr:uid="{00000000-0005-0000-0000-00000D070000}"/>
    <cellStyle name="Normal 1103 2 2" xfId="2763" xr:uid="{00000000-0005-0000-0000-00000E070000}"/>
    <cellStyle name="Normal 1103 3" xfId="2166" xr:uid="{00000000-0005-0000-0000-00000F070000}"/>
    <cellStyle name="Normal 1103 3 2" xfId="3420" xr:uid="{00000000-0005-0000-0000-000010070000}"/>
    <cellStyle name="Normal 1103 3 2 2" xfId="4082" xr:uid="{00000000-0005-0000-0000-000011070000}"/>
    <cellStyle name="Normal 1103 3 3" xfId="3883" xr:uid="{00000000-0005-0000-0000-000012070000}"/>
    <cellStyle name="Normal 1103 4" xfId="3279" xr:uid="{00000000-0005-0000-0000-000013070000}"/>
    <cellStyle name="Normal 1103 4 2" xfId="3976" xr:uid="{00000000-0005-0000-0000-000014070000}"/>
    <cellStyle name="Normal 1103 5" xfId="3765" xr:uid="{00000000-0005-0000-0000-000015070000}"/>
    <cellStyle name="Normal 1104" xfId="2167" xr:uid="{00000000-0005-0000-0000-000016070000}"/>
    <cellStyle name="Normal 1104 2" xfId="2274" xr:uid="{00000000-0005-0000-0000-000017070000}"/>
    <cellStyle name="Normal 1104 2 2" xfId="2764" xr:uid="{00000000-0005-0000-0000-000018070000}"/>
    <cellStyle name="Normal 1104 3" xfId="3421" xr:uid="{00000000-0005-0000-0000-000019070000}"/>
    <cellStyle name="Normal 1104 3 2" xfId="4083" xr:uid="{00000000-0005-0000-0000-00001A070000}"/>
    <cellStyle name="Normal 1104 4" xfId="3884" xr:uid="{00000000-0005-0000-0000-00001B070000}"/>
    <cellStyle name="Normal 1105" xfId="532" xr:uid="{00000000-0005-0000-0000-00001C070000}"/>
    <cellStyle name="Normal 1105 2" xfId="2275" xr:uid="{00000000-0005-0000-0000-00001D070000}"/>
    <cellStyle name="Normal 1105 2 2" xfId="2765" xr:uid="{00000000-0005-0000-0000-00001E070000}"/>
    <cellStyle name="Normal 1105 3" xfId="2168" xr:uid="{00000000-0005-0000-0000-00001F070000}"/>
    <cellStyle name="Normal 1105 3 2" xfId="3422" xr:uid="{00000000-0005-0000-0000-000020070000}"/>
    <cellStyle name="Normal 1105 3 2 2" xfId="4084" xr:uid="{00000000-0005-0000-0000-000021070000}"/>
    <cellStyle name="Normal 1105 3 3" xfId="3885" xr:uid="{00000000-0005-0000-0000-000022070000}"/>
    <cellStyle name="Normal 1105 4" xfId="3278" xr:uid="{00000000-0005-0000-0000-000023070000}"/>
    <cellStyle name="Normal 1105 4 2" xfId="3975" xr:uid="{00000000-0005-0000-0000-000024070000}"/>
    <cellStyle name="Normal 1105 5" xfId="3767" xr:uid="{00000000-0005-0000-0000-000025070000}"/>
    <cellStyle name="Normal 1106" xfId="2178" xr:uid="{00000000-0005-0000-0000-000026070000}"/>
    <cellStyle name="Normal 1106 2" xfId="2276" xr:uid="{00000000-0005-0000-0000-000027070000}"/>
    <cellStyle name="Normal 1106 2 2" xfId="2766" xr:uid="{00000000-0005-0000-0000-000028070000}"/>
    <cellStyle name="Normal 1106 3" xfId="2692" xr:uid="{00000000-0005-0000-0000-000029070000}"/>
    <cellStyle name="Normal 1107" xfId="2179" xr:uid="{00000000-0005-0000-0000-00002A070000}"/>
    <cellStyle name="Normal 1107 2" xfId="2277" xr:uid="{00000000-0005-0000-0000-00002B070000}"/>
    <cellStyle name="Normal 1107 2 2" xfId="2767" xr:uid="{00000000-0005-0000-0000-00002C070000}"/>
    <cellStyle name="Normal 1107 3" xfId="2693" xr:uid="{00000000-0005-0000-0000-00002D070000}"/>
    <cellStyle name="Normal 1108" xfId="2180" xr:uid="{00000000-0005-0000-0000-00002E070000}"/>
    <cellStyle name="Normal 1108 2" xfId="2278" xr:uid="{00000000-0005-0000-0000-00002F070000}"/>
    <cellStyle name="Normal 1108 2 2" xfId="2768" xr:uid="{00000000-0005-0000-0000-000030070000}"/>
    <cellStyle name="Normal 1108 3" xfId="2694" xr:uid="{00000000-0005-0000-0000-000031070000}"/>
    <cellStyle name="Normal 1109" xfId="2181" xr:uid="{00000000-0005-0000-0000-000032070000}"/>
    <cellStyle name="Normal 1109 2" xfId="2279" xr:uid="{00000000-0005-0000-0000-000033070000}"/>
    <cellStyle name="Normal 1109 2 2" xfId="2769" xr:uid="{00000000-0005-0000-0000-000034070000}"/>
    <cellStyle name="Normal 1109 3" xfId="3423" xr:uid="{00000000-0005-0000-0000-000035070000}"/>
    <cellStyle name="Normal 1109 3 2" xfId="4085" xr:uid="{00000000-0005-0000-0000-000036070000}"/>
    <cellStyle name="Normal 1109 4" xfId="3886" xr:uid="{00000000-0005-0000-0000-000037070000}"/>
    <cellStyle name="Normal 111" xfId="1110" xr:uid="{00000000-0005-0000-0000-000038070000}"/>
    <cellStyle name="Normal 1110" xfId="2182" xr:uid="{00000000-0005-0000-0000-000039070000}"/>
    <cellStyle name="Normal 1110 2" xfId="2280" xr:uid="{00000000-0005-0000-0000-00003A070000}"/>
    <cellStyle name="Normal 1110 2 2" xfId="2770" xr:uid="{00000000-0005-0000-0000-00003B070000}"/>
    <cellStyle name="Normal 1110 3" xfId="3424" xr:uid="{00000000-0005-0000-0000-00003C070000}"/>
    <cellStyle name="Normal 1110 3 2" xfId="4086" xr:uid="{00000000-0005-0000-0000-00003D070000}"/>
    <cellStyle name="Normal 1110 4" xfId="3887" xr:uid="{00000000-0005-0000-0000-00003E070000}"/>
    <cellStyle name="Normal 1111" xfId="2183" xr:uid="{00000000-0005-0000-0000-00003F070000}"/>
    <cellStyle name="Normal 1111 2" xfId="2281" xr:uid="{00000000-0005-0000-0000-000040070000}"/>
    <cellStyle name="Normal 1111 2 2" xfId="2771" xr:uid="{00000000-0005-0000-0000-000041070000}"/>
    <cellStyle name="Normal 1111 3" xfId="3425" xr:uid="{00000000-0005-0000-0000-000042070000}"/>
    <cellStyle name="Normal 1111 3 2" xfId="4087" xr:uid="{00000000-0005-0000-0000-000043070000}"/>
    <cellStyle name="Normal 1111 4" xfId="3888" xr:uid="{00000000-0005-0000-0000-000044070000}"/>
    <cellStyle name="Normal 1112" xfId="2197" xr:uid="{00000000-0005-0000-0000-000045070000}"/>
    <cellStyle name="Normal 1112 2" xfId="2282" xr:uid="{00000000-0005-0000-0000-000046070000}"/>
    <cellStyle name="Normal 1112 2 2" xfId="2772" xr:uid="{00000000-0005-0000-0000-000047070000}"/>
    <cellStyle name="Normal 1112 3" xfId="3426" xr:uid="{00000000-0005-0000-0000-000048070000}"/>
    <cellStyle name="Normal 1112 3 2" xfId="4088" xr:uid="{00000000-0005-0000-0000-000049070000}"/>
    <cellStyle name="Normal 1112 4" xfId="3889" xr:uid="{00000000-0005-0000-0000-00004A070000}"/>
    <cellStyle name="Normal 1113" xfId="2198" xr:uid="{00000000-0005-0000-0000-00004B070000}"/>
    <cellStyle name="Normal 1113 2" xfId="2283" xr:uid="{00000000-0005-0000-0000-00004C070000}"/>
    <cellStyle name="Normal 1113 2 2" xfId="2773" xr:uid="{00000000-0005-0000-0000-00004D070000}"/>
    <cellStyle name="Normal 1113 3" xfId="3427" xr:uid="{00000000-0005-0000-0000-00004E070000}"/>
    <cellStyle name="Normal 1113 3 2" xfId="4089" xr:uid="{00000000-0005-0000-0000-00004F070000}"/>
    <cellStyle name="Normal 1113 4" xfId="3890" xr:uid="{00000000-0005-0000-0000-000050070000}"/>
    <cellStyle name="Normal 1114" xfId="2199" xr:uid="{00000000-0005-0000-0000-000051070000}"/>
    <cellStyle name="Normal 1114 2" xfId="2284" xr:uid="{00000000-0005-0000-0000-000052070000}"/>
    <cellStyle name="Normal 1114 2 2" xfId="2774" xr:uid="{00000000-0005-0000-0000-000053070000}"/>
    <cellStyle name="Normal 1114 3" xfId="3428" xr:uid="{00000000-0005-0000-0000-000054070000}"/>
    <cellStyle name="Normal 1114 3 2" xfId="4090" xr:uid="{00000000-0005-0000-0000-000055070000}"/>
    <cellStyle name="Normal 1114 4" xfId="3891" xr:uid="{00000000-0005-0000-0000-000056070000}"/>
    <cellStyle name="Normal 1115" xfId="2200" xr:uid="{00000000-0005-0000-0000-000057070000}"/>
    <cellStyle name="Normal 1115 2" xfId="2285" xr:uid="{00000000-0005-0000-0000-000058070000}"/>
    <cellStyle name="Normal 1115 2 2" xfId="2775" xr:uid="{00000000-0005-0000-0000-000059070000}"/>
    <cellStyle name="Normal 1115 3" xfId="3429" xr:uid="{00000000-0005-0000-0000-00005A070000}"/>
    <cellStyle name="Normal 1115 3 2" xfId="4091" xr:uid="{00000000-0005-0000-0000-00005B070000}"/>
    <cellStyle name="Normal 1115 4" xfId="3892" xr:uid="{00000000-0005-0000-0000-00005C070000}"/>
    <cellStyle name="Normal 1116" xfId="2201" xr:uid="{00000000-0005-0000-0000-00005D070000}"/>
    <cellStyle name="Normal 1116 2" xfId="2286" xr:uid="{00000000-0005-0000-0000-00005E070000}"/>
    <cellStyle name="Normal 1116 2 2" xfId="2776" xr:uid="{00000000-0005-0000-0000-00005F070000}"/>
    <cellStyle name="Normal 1116 3" xfId="3430" xr:uid="{00000000-0005-0000-0000-000060070000}"/>
    <cellStyle name="Normal 1116 3 2" xfId="4092" xr:uid="{00000000-0005-0000-0000-000061070000}"/>
    <cellStyle name="Normal 1116 4" xfId="3893" xr:uid="{00000000-0005-0000-0000-000062070000}"/>
    <cellStyle name="Normal 1117" xfId="2202" xr:uid="{00000000-0005-0000-0000-000063070000}"/>
    <cellStyle name="Normal 1117 2" xfId="2287" xr:uid="{00000000-0005-0000-0000-000064070000}"/>
    <cellStyle name="Normal 1117 2 2" xfId="2777" xr:uid="{00000000-0005-0000-0000-000065070000}"/>
    <cellStyle name="Normal 1117 3" xfId="3431" xr:uid="{00000000-0005-0000-0000-000066070000}"/>
    <cellStyle name="Normal 1117 3 2" xfId="4093" xr:uid="{00000000-0005-0000-0000-000067070000}"/>
    <cellStyle name="Normal 1117 4" xfId="3894" xr:uid="{00000000-0005-0000-0000-000068070000}"/>
    <cellStyle name="Normal 1118" xfId="2204" xr:uid="{00000000-0005-0000-0000-000069070000}"/>
    <cellStyle name="Normal 1118 2" xfId="2288" xr:uid="{00000000-0005-0000-0000-00006A070000}"/>
    <cellStyle name="Normal 1118 2 2" xfId="2778" xr:uid="{00000000-0005-0000-0000-00006B070000}"/>
    <cellStyle name="Normal 1118 3" xfId="2709" xr:uid="{00000000-0005-0000-0000-00006C070000}"/>
    <cellStyle name="Normal 1119" xfId="2203" xr:uid="{00000000-0005-0000-0000-00006D070000}"/>
    <cellStyle name="Normal 1119 2" xfId="2289" xr:uid="{00000000-0005-0000-0000-00006E070000}"/>
    <cellStyle name="Normal 1119 2 2" xfId="2779" xr:uid="{00000000-0005-0000-0000-00006F070000}"/>
    <cellStyle name="Normal 1119 3" xfId="2708" xr:uid="{00000000-0005-0000-0000-000070070000}"/>
    <cellStyle name="Normal 112" xfId="1111" xr:uid="{00000000-0005-0000-0000-000071070000}"/>
    <cellStyle name="Normal 1120" xfId="536" xr:uid="{00000000-0005-0000-0000-000072070000}"/>
    <cellStyle name="Normal 1120 2" xfId="2290" xr:uid="{00000000-0005-0000-0000-000073070000}"/>
    <cellStyle name="Normal 1120 2 2" xfId="2780" xr:uid="{00000000-0005-0000-0000-000074070000}"/>
    <cellStyle name="Normal 1120 3" xfId="3283" xr:uid="{00000000-0005-0000-0000-000075070000}"/>
    <cellStyle name="Normal 1120 3 2" xfId="3980" xr:uid="{00000000-0005-0000-0000-000076070000}"/>
    <cellStyle name="Normal 1120 4" xfId="3769" xr:uid="{00000000-0005-0000-0000-000077070000}"/>
    <cellStyle name="Normal 1121" xfId="2227" xr:uid="{00000000-0005-0000-0000-000078070000}"/>
    <cellStyle name="Normal 1121 2" xfId="2291" xr:uid="{00000000-0005-0000-0000-000079070000}"/>
    <cellStyle name="Normal 1121 2 2" xfId="2781" xr:uid="{00000000-0005-0000-0000-00007A070000}"/>
    <cellStyle name="Normal 1121 3" xfId="3433" xr:uid="{00000000-0005-0000-0000-00007B070000}"/>
    <cellStyle name="Normal 1121 3 2" xfId="4095" xr:uid="{00000000-0005-0000-0000-00007C070000}"/>
    <cellStyle name="Normal 1121 4" xfId="3896" xr:uid="{00000000-0005-0000-0000-00007D070000}"/>
    <cellStyle name="Normal 1122" xfId="534" xr:uid="{00000000-0005-0000-0000-00007E070000}"/>
    <cellStyle name="Normal 1122 2" xfId="2292" xr:uid="{00000000-0005-0000-0000-00007F070000}"/>
    <cellStyle name="Normal 1122 2 2" xfId="2782" xr:uid="{00000000-0005-0000-0000-000080070000}"/>
    <cellStyle name="Normal 1122 3" xfId="3280" xr:uid="{00000000-0005-0000-0000-000081070000}"/>
    <cellStyle name="Normal 1122 3 2" xfId="3977" xr:uid="{00000000-0005-0000-0000-000082070000}"/>
    <cellStyle name="Normal 1122 4" xfId="3768" xr:uid="{00000000-0005-0000-0000-000083070000}"/>
    <cellStyle name="Normal 1123" xfId="540" xr:uid="{00000000-0005-0000-0000-000084070000}"/>
    <cellStyle name="Normal 1123 2" xfId="2293" xr:uid="{00000000-0005-0000-0000-000085070000}"/>
    <cellStyle name="Normal 1123 2 2" xfId="2783" xr:uid="{00000000-0005-0000-0000-000086070000}"/>
    <cellStyle name="Normal 1123 3" xfId="3285" xr:uid="{00000000-0005-0000-0000-000087070000}"/>
    <cellStyle name="Normal 1123 3 2" xfId="3982" xr:uid="{00000000-0005-0000-0000-000088070000}"/>
    <cellStyle name="Normal 1123 4" xfId="3772" xr:uid="{00000000-0005-0000-0000-000089070000}"/>
    <cellStyle name="Normal 1124" xfId="2243" xr:uid="{00000000-0005-0000-0000-00008A070000}"/>
    <cellStyle name="Normal 1124 2" xfId="2294" xr:uid="{00000000-0005-0000-0000-00008B070000}"/>
    <cellStyle name="Normal 1124 2 2" xfId="2784" xr:uid="{00000000-0005-0000-0000-00008C070000}"/>
    <cellStyle name="Normal 1124 3" xfId="3435" xr:uid="{00000000-0005-0000-0000-00008D070000}"/>
    <cellStyle name="Normal 1124 3 2" xfId="4096" xr:uid="{00000000-0005-0000-0000-00008E070000}"/>
    <cellStyle name="Normal 1124 4" xfId="3897" xr:uid="{00000000-0005-0000-0000-00008F070000}"/>
    <cellStyle name="Normal 1125" xfId="2226" xr:uid="{00000000-0005-0000-0000-000090070000}"/>
    <cellStyle name="Normal 1125 2" xfId="2295" xr:uid="{00000000-0005-0000-0000-000091070000}"/>
    <cellStyle name="Normal 1125 2 2" xfId="2785" xr:uid="{00000000-0005-0000-0000-000092070000}"/>
    <cellStyle name="Normal 1125 3" xfId="3432" xr:uid="{00000000-0005-0000-0000-000093070000}"/>
    <cellStyle name="Normal 1125 3 2" xfId="4094" xr:uid="{00000000-0005-0000-0000-000094070000}"/>
    <cellStyle name="Normal 1125 4" xfId="3895" xr:uid="{00000000-0005-0000-0000-000095070000}"/>
    <cellStyle name="Normal 1126" xfId="2228" xr:uid="{00000000-0005-0000-0000-000096070000}"/>
    <cellStyle name="Normal 1126 2" xfId="2296" xr:uid="{00000000-0005-0000-0000-000097070000}"/>
    <cellStyle name="Normal 1126 2 2" xfId="2786" xr:uid="{00000000-0005-0000-0000-000098070000}"/>
    <cellStyle name="Normal 1126 3" xfId="2723" xr:uid="{00000000-0005-0000-0000-000099070000}"/>
    <cellStyle name="Normal 1127" xfId="2229" xr:uid="{00000000-0005-0000-0000-00009A070000}"/>
    <cellStyle name="Normal 1127 2" xfId="2297" xr:uid="{00000000-0005-0000-0000-00009B070000}"/>
    <cellStyle name="Normal 1127 2 2" xfId="2787" xr:uid="{00000000-0005-0000-0000-00009C070000}"/>
    <cellStyle name="Normal 1127 3" xfId="2724" xr:uid="{00000000-0005-0000-0000-00009D070000}"/>
    <cellStyle name="Normal 1128" xfId="2244" xr:uid="{00000000-0005-0000-0000-00009E070000}"/>
    <cellStyle name="Normal 1128 2" xfId="2298" xr:uid="{00000000-0005-0000-0000-00009F070000}"/>
    <cellStyle name="Normal 1128 2 2" xfId="2788" xr:uid="{00000000-0005-0000-0000-0000A0070000}"/>
    <cellStyle name="Normal 1128 3" xfId="2738" xr:uid="{00000000-0005-0000-0000-0000A1070000}"/>
    <cellStyle name="Normal 1129" xfId="2245" xr:uid="{00000000-0005-0000-0000-0000A2070000}"/>
    <cellStyle name="Normal 1129 2" xfId="2299" xr:uid="{00000000-0005-0000-0000-0000A3070000}"/>
    <cellStyle name="Normal 1129 2 2" xfId="2789" xr:uid="{00000000-0005-0000-0000-0000A4070000}"/>
    <cellStyle name="Normal 1129 3" xfId="2739" xr:uid="{00000000-0005-0000-0000-0000A5070000}"/>
    <cellStyle name="Normal 113" xfId="1112" xr:uid="{00000000-0005-0000-0000-0000A6070000}"/>
    <cellStyle name="Normal 1130" xfId="2246" xr:uid="{00000000-0005-0000-0000-0000A7070000}"/>
    <cellStyle name="Normal 1130 2" xfId="2300" xr:uid="{00000000-0005-0000-0000-0000A8070000}"/>
    <cellStyle name="Normal 1130 2 2" xfId="2790" xr:uid="{00000000-0005-0000-0000-0000A9070000}"/>
    <cellStyle name="Normal 1130 3" xfId="2740" xr:uid="{00000000-0005-0000-0000-0000AA070000}"/>
    <cellStyle name="Normal 1131" xfId="2247" xr:uid="{00000000-0005-0000-0000-0000AB070000}"/>
    <cellStyle name="Normal 1131 2" xfId="2301" xr:uid="{00000000-0005-0000-0000-0000AC070000}"/>
    <cellStyle name="Normal 1131 2 2" xfId="2791" xr:uid="{00000000-0005-0000-0000-0000AD070000}"/>
    <cellStyle name="Normal 1131 3" xfId="2741" xr:uid="{00000000-0005-0000-0000-0000AE070000}"/>
    <cellStyle name="Normal 1132" xfId="2248" xr:uid="{00000000-0005-0000-0000-0000AF070000}"/>
    <cellStyle name="Normal 1132 2" xfId="2302" xr:uid="{00000000-0005-0000-0000-0000B0070000}"/>
    <cellStyle name="Normal 1132 2 2" xfId="2792" xr:uid="{00000000-0005-0000-0000-0000B1070000}"/>
    <cellStyle name="Normal 1132 3" xfId="2742" xr:uid="{00000000-0005-0000-0000-0000B2070000}"/>
    <cellStyle name="Normal 1133" xfId="538" xr:uid="{00000000-0005-0000-0000-0000B3070000}"/>
    <cellStyle name="Normal 1133 2" xfId="2303" xr:uid="{00000000-0005-0000-0000-0000B4070000}"/>
    <cellStyle name="Normal 1133 2 2" xfId="2793" xr:uid="{00000000-0005-0000-0000-0000B5070000}"/>
    <cellStyle name="Normal 1133 3" xfId="3282" xr:uid="{00000000-0005-0000-0000-0000B6070000}"/>
    <cellStyle name="Normal 1133 3 2" xfId="3979" xr:uid="{00000000-0005-0000-0000-0000B7070000}"/>
    <cellStyle name="Normal 1133 4" xfId="3770" xr:uid="{00000000-0005-0000-0000-0000B8070000}"/>
    <cellStyle name="Normal 1134" xfId="545" xr:uid="{00000000-0005-0000-0000-0000B9070000}"/>
    <cellStyle name="Normal 1134 2" xfId="2304" xr:uid="{00000000-0005-0000-0000-0000BA070000}"/>
    <cellStyle name="Normal 1134 2 2" xfId="2794" xr:uid="{00000000-0005-0000-0000-0000BB070000}"/>
    <cellStyle name="Normal 1134 3" xfId="3287" xr:uid="{00000000-0005-0000-0000-0000BC070000}"/>
    <cellStyle name="Normal 1134 3 2" xfId="3984" xr:uid="{00000000-0005-0000-0000-0000BD070000}"/>
    <cellStyle name="Normal 1134 4" xfId="3777" xr:uid="{00000000-0005-0000-0000-0000BE070000}"/>
    <cellStyle name="Normal 1135" xfId="543" xr:uid="{00000000-0005-0000-0000-0000BF070000}"/>
    <cellStyle name="Normal 1135 2" xfId="2305" xr:uid="{00000000-0005-0000-0000-0000C0070000}"/>
    <cellStyle name="Normal 1135 2 2" xfId="2795" xr:uid="{00000000-0005-0000-0000-0000C1070000}"/>
    <cellStyle name="Normal 1135 3" xfId="3284" xr:uid="{00000000-0005-0000-0000-0000C2070000}"/>
    <cellStyle name="Normal 1135 3 2" xfId="3981" xr:uid="{00000000-0005-0000-0000-0000C3070000}"/>
    <cellStyle name="Normal 1135 4" xfId="3775" xr:uid="{00000000-0005-0000-0000-0000C4070000}"/>
    <cellStyle name="Normal 1136" xfId="2249" xr:uid="{00000000-0005-0000-0000-0000C5070000}"/>
    <cellStyle name="Normal 1136 2" xfId="2306" xr:uid="{00000000-0005-0000-0000-0000C6070000}"/>
    <cellStyle name="Normal 1136 2 2" xfId="2796" xr:uid="{00000000-0005-0000-0000-0000C7070000}"/>
    <cellStyle name="Normal 1136 3" xfId="3436" xr:uid="{00000000-0005-0000-0000-0000C8070000}"/>
    <cellStyle name="Normal 1136 3 2" xfId="4097" xr:uid="{00000000-0005-0000-0000-0000C9070000}"/>
    <cellStyle name="Normal 1136 4" xfId="3898" xr:uid="{00000000-0005-0000-0000-0000CA070000}"/>
    <cellStyle name="Normal 1137" xfId="2307" xr:uid="{00000000-0005-0000-0000-0000CB070000}"/>
    <cellStyle name="Normal 1137 2" xfId="2797" xr:uid="{00000000-0005-0000-0000-0000CC070000}"/>
    <cellStyle name="Normal 1138" xfId="2308" xr:uid="{00000000-0005-0000-0000-0000CD070000}"/>
    <cellStyle name="Normal 1138 2" xfId="2798" xr:uid="{00000000-0005-0000-0000-0000CE070000}"/>
    <cellStyle name="Normal 1139" xfId="2309" xr:uid="{00000000-0005-0000-0000-0000CF070000}"/>
    <cellStyle name="Normal 1139 2" xfId="2799" xr:uid="{00000000-0005-0000-0000-0000D0070000}"/>
    <cellStyle name="Normal 114" xfId="1113" xr:uid="{00000000-0005-0000-0000-0000D1070000}"/>
    <cellStyle name="Normal 1140" xfId="2310" xr:uid="{00000000-0005-0000-0000-0000D2070000}"/>
    <cellStyle name="Normal 1140 2" xfId="2800" xr:uid="{00000000-0005-0000-0000-0000D3070000}"/>
    <cellStyle name="Normal 1141" xfId="2311" xr:uid="{00000000-0005-0000-0000-0000D4070000}"/>
    <cellStyle name="Normal 1141 2" xfId="2801" xr:uid="{00000000-0005-0000-0000-0000D5070000}"/>
    <cellStyle name="Normal 1142" xfId="2312" xr:uid="{00000000-0005-0000-0000-0000D6070000}"/>
    <cellStyle name="Normal 1142 2" xfId="2802" xr:uid="{00000000-0005-0000-0000-0000D7070000}"/>
    <cellStyle name="Normal 1143" xfId="2313" xr:uid="{00000000-0005-0000-0000-0000D8070000}"/>
    <cellStyle name="Normal 1143 2" xfId="2803" xr:uid="{00000000-0005-0000-0000-0000D9070000}"/>
    <cellStyle name="Normal 1144" xfId="2314" xr:uid="{00000000-0005-0000-0000-0000DA070000}"/>
    <cellStyle name="Normal 1144 2" xfId="2804" xr:uid="{00000000-0005-0000-0000-0000DB070000}"/>
    <cellStyle name="Normal 1145" xfId="2315" xr:uid="{00000000-0005-0000-0000-0000DC070000}"/>
    <cellStyle name="Normal 1145 2" xfId="2805" xr:uid="{00000000-0005-0000-0000-0000DD070000}"/>
    <cellStyle name="Normal 1146" xfId="2316" xr:uid="{00000000-0005-0000-0000-0000DE070000}"/>
    <cellStyle name="Normal 1146 2" xfId="2806" xr:uid="{00000000-0005-0000-0000-0000DF070000}"/>
    <cellStyle name="Normal 1147" xfId="2317" xr:uid="{00000000-0005-0000-0000-0000E0070000}"/>
    <cellStyle name="Normal 1147 2" xfId="2807" xr:uid="{00000000-0005-0000-0000-0000E1070000}"/>
    <cellStyle name="Normal 1148" xfId="2318" xr:uid="{00000000-0005-0000-0000-0000E2070000}"/>
    <cellStyle name="Normal 1148 2" xfId="2808" xr:uid="{00000000-0005-0000-0000-0000E3070000}"/>
    <cellStyle name="Normal 1149" xfId="2319" xr:uid="{00000000-0005-0000-0000-0000E4070000}"/>
    <cellStyle name="Normal 1149 2" xfId="2809" xr:uid="{00000000-0005-0000-0000-0000E5070000}"/>
    <cellStyle name="Normal 115" xfId="1114" xr:uid="{00000000-0005-0000-0000-0000E6070000}"/>
    <cellStyle name="Normal 1150" xfId="2320" xr:uid="{00000000-0005-0000-0000-0000E7070000}"/>
    <cellStyle name="Normal 1150 2" xfId="2810" xr:uid="{00000000-0005-0000-0000-0000E8070000}"/>
    <cellStyle name="Normal 1151" xfId="2321" xr:uid="{00000000-0005-0000-0000-0000E9070000}"/>
    <cellStyle name="Normal 1151 2" xfId="2811" xr:uid="{00000000-0005-0000-0000-0000EA070000}"/>
    <cellStyle name="Normal 1152" xfId="2322" xr:uid="{00000000-0005-0000-0000-0000EB070000}"/>
    <cellStyle name="Normal 1152 2" xfId="2812" xr:uid="{00000000-0005-0000-0000-0000EC070000}"/>
    <cellStyle name="Normal 1153" xfId="2323" xr:uid="{00000000-0005-0000-0000-0000ED070000}"/>
    <cellStyle name="Normal 1153 2" xfId="2813" xr:uid="{00000000-0005-0000-0000-0000EE070000}"/>
    <cellStyle name="Normal 1154" xfId="2324" xr:uid="{00000000-0005-0000-0000-0000EF070000}"/>
    <cellStyle name="Normal 1154 2" xfId="2814" xr:uid="{00000000-0005-0000-0000-0000F0070000}"/>
    <cellStyle name="Normal 1155" xfId="2325" xr:uid="{00000000-0005-0000-0000-0000F1070000}"/>
    <cellStyle name="Normal 1155 2" xfId="2815" xr:uid="{00000000-0005-0000-0000-0000F2070000}"/>
    <cellStyle name="Normal 1156" xfId="2326" xr:uid="{00000000-0005-0000-0000-0000F3070000}"/>
    <cellStyle name="Normal 1156 2" xfId="2816" xr:uid="{00000000-0005-0000-0000-0000F4070000}"/>
    <cellStyle name="Normal 1157" xfId="2327" xr:uid="{00000000-0005-0000-0000-0000F5070000}"/>
    <cellStyle name="Normal 1157 2" xfId="2817" xr:uid="{00000000-0005-0000-0000-0000F6070000}"/>
    <cellStyle name="Normal 1158" xfId="2328" xr:uid="{00000000-0005-0000-0000-0000F7070000}"/>
    <cellStyle name="Normal 1158 2" xfId="2818" xr:uid="{00000000-0005-0000-0000-0000F8070000}"/>
    <cellStyle name="Normal 1159" xfId="2329" xr:uid="{00000000-0005-0000-0000-0000F9070000}"/>
    <cellStyle name="Normal 1159 2" xfId="2819" xr:uid="{00000000-0005-0000-0000-0000FA070000}"/>
    <cellStyle name="Normal 116" xfId="1115" xr:uid="{00000000-0005-0000-0000-0000FB070000}"/>
    <cellStyle name="Normal 1160" xfId="2330" xr:uid="{00000000-0005-0000-0000-0000FC070000}"/>
    <cellStyle name="Normal 1160 2" xfId="2820" xr:uid="{00000000-0005-0000-0000-0000FD070000}"/>
    <cellStyle name="Normal 1161" xfId="2331" xr:uid="{00000000-0005-0000-0000-0000FE070000}"/>
    <cellStyle name="Normal 1161 2" xfId="2821" xr:uid="{00000000-0005-0000-0000-0000FF070000}"/>
    <cellStyle name="Normal 1162" xfId="2332" xr:uid="{00000000-0005-0000-0000-000000080000}"/>
    <cellStyle name="Normal 1162 2" xfId="2822" xr:uid="{00000000-0005-0000-0000-000001080000}"/>
    <cellStyle name="Normal 1163" xfId="2333" xr:uid="{00000000-0005-0000-0000-000002080000}"/>
    <cellStyle name="Normal 1163 2" xfId="2823" xr:uid="{00000000-0005-0000-0000-000003080000}"/>
    <cellStyle name="Normal 1164" xfId="2334" xr:uid="{00000000-0005-0000-0000-000004080000}"/>
    <cellStyle name="Normal 1164 2" xfId="2824" xr:uid="{00000000-0005-0000-0000-000005080000}"/>
    <cellStyle name="Normal 1165" xfId="2335" xr:uid="{00000000-0005-0000-0000-000006080000}"/>
    <cellStyle name="Normal 1165 2" xfId="2825" xr:uid="{00000000-0005-0000-0000-000007080000}"/>
    <cellStyle name="Normal 1166" xfId="2336" xr:uid="{00000000-0005-0000-0000-000008080000}"/>
    <cellStyle name="Normal 1166 2" xfId="2826" xr:uid="{00000000-0005-0000-0000-000009080000}"/>
    <cellStyle name="Normal 1167" xfId="2337" xr:uid="{00000000-0005-0000-0000-00000A080000}"/>
    <cellStyle name="Normal 1167 2" xfId="2827" xr:uid="{00000000-0005-0000-0000-00000B080000}"/>
    <cellStyle name="Normal 1168" xfId="2338" xr:uid="{00000000-0005-0000-0000-00000C080000}"/>
    <cellStyle name="Normal 1168 2" xfId="2828" xr:uid="{00000000-0005-0000-0000-00000D080000}"/>
    <cellStyle name="Normal 1169" xfId="2339" xr:uid="{00000000-0005-0000-0000-00000E080000}"/>
    <cellStyle name="Normal 1169 2" xfId="2829" xr:uid="{00000000-0005-0000-0000-00000F080000}"/>
    <cellStyle name="Normal 117" xfId="1116" xr:uid="{00000000-0005-0000-0000-000010080000}"/>
    <cellStyle name="Normal 1170" xfId="2340" xr:uid="{00000000-0005-0000-0000-000011080000}"/>
    <cellStyle name="Normal 1170 2" xfId="2830" xr:uid="{00000000-0005-0000-0000-000012080000}"/>
    <cellStyle name="Normal 1171" xfId="2341" xr:uid="{00000000-0005-0000-0000-000013080000}"/>
    <cellStyle name="Normal 1171 2" xfId="2831" xr:uid="{00000000-0005-0000-0000-000014080000}"/>
    <cellStyle name="Normal 1172" xfId="2342" xr:uid="{00000000-0005-0000-0000-000015080000}"/>
    <cellStyle name="Normal 1172 2" xfId="2832" xr:uid="{00000000-0005-0000-0000-000016080000}"/>
    <cellStyle name="Normal 1173" xfId="2343" xr:uid="{00000000-0005-0000-0000-000017080000}"/>
    <cellStyle name="Normal 1173 2" xfId="2833" xr:uid="{00000000-0005-0000-0000-000018080000}"/>
    <cellStyle name="Normal 1174" xfId="2344" xr:uid="{00000000-0005-0000-0000-000019080000}"/>
    <cellStyle name="Normal 1174 2" xfId="2834" xr:uid="{00000000-0005-0000-0000-00001A080000}"/>
    <cellStyle name="Normal 1175" xfId="2345" xr:uid="{00000000-0005-0000-0000-00001B080000}"/>
    <cellStyle name="Normal 1175 2" xfId="2835" xr:uid="{00000000-0005-0000-0000-00001C080000}"/>
    <cellStyle name="Normal 1176" xfId="2346" xr:uid="{00000000-0005-0000-0000-00001D080000}"/>
    <cellStyle name="Normal 1176 2" xfId="2836" xr:uid="{00000000-0005-0000-0000-00001E080000}"/>
    <cellStyle name="Normal 1177" xfId="2347" xr:uid="{00000000-0005-0000-0000-00001F080000}"/>
    <cellStyle name="Normal 1177 2" xfId="2837" xr:uid="{00000000-0005-0000-0000-000020080000}"/>
    <cellStyle name="Normal 1178" xfId="2348" xr:uid="{00000000-0005-0000-0000-000021080000}"/>
    <cellStyle name="Normal 1178 2" xfId="2838" xr:uid="{00000000-0005-0000-0000-000022080000}"/>
    <cellStyle name="Normal 1179" xfId="2349" xr:uid="{00000000-0005-0000-0000-000023080000}"/>
    <cellStyle name="Normal 1179 2" xfId="2839" xr:uid="{00000000-0005-0000-0000-000024080000}"/>
    <cellStyle name="Normal 118" xfId="1117" xr:uid="{00000000-0005-0000-0000-000025080000}"/>
    <cellStyle name="Normal 1180" xfId="2350" xr:uid="{00000000-0005-0000-0000-000026080000}"/>
    <cellStyle name="Normal 1180 2" xfId="2840" xr:uid="{00000000-0005-0000-0000-000027080000}"/>
    <cellStyle name="Normal 1181" xfId="2351" xr:uid="{00000000-0005-0000-0000-000028080000}"/>
    <cellStyle name="Normal 1181 2" xfId="2841" xr:uid="{00000000-0005-0000-0000-000029080000}"/>
    <cellStyle name="Normal 1182" xfId="2352" xr:uid="{00000000-0005-0000-0000-00002A080000}"/>
    <cellStyle name="Normal 1182 2" xfId="2842" xr:uid="{00000000-0005-0000-0000-00002B080000}"/>
    <cellStyle name="Normal 1183" xfId="547" xr:uid="{00000000-0005-0000-0000-00002C080000}"/>
    <cellStyle name="Normal 1183 2" xfId="2353" xr:uid="{00000000-0005-0000-0000-00002D080000}"/>
    <cellStyle name="Normal 1183 2 2" xfId="2843" xr:uid="{00000000-0005-0000-0000-00002E080000}"/>
    <cellStyle name="Normal 1183 3" xfId="3288" xr:uid="{00000000-0005-0000-0000-00002F080000}"/>
    <cellStyle name="Normal 1183 3 2" xfId="3985" xr:uid="{00000000-0005-0000-0000-000030080000}"/>
    <cellStyle name="Normal 1183 4" xfId="3778" xr:uid="{00000000-0005-0000-0000-000031080000}"/>
    <cellStyle name="Normal 1184" xfId="539" xr:uid="{00000000-0005-0000-0000-000032080000}"/>
    <cellStyle name="Normal 1184 2" xfId="2354" xr:uid="{00000000-0005-0000-0000-000033080000}"/>
    <cellStyle name="Normal 1184 2 2" xfId="2844" xr:uid="{00000000-0005-0000-0000-000034080000}"/>
    <cellStyle name="Normal 1184 3" xfId="3286" xr:uid="{00000000-0005-0000-0000-000035080000}"/>
    <cellStyle name="Normal 1184 3 2" xfId="3983" xr:uid="{00000000-0005-0000-0000-000036080000}"/>
    <cellStyle name="Normal 1184 4" xfId="3771" xr:uid="{00000000-0005-0000-0000-000037080000}"/>
    <cellStyle name="Normal 1185" xfId="2355" xr:uid="{00000000-0005-0000-0000-000038080000}"/>
    <cellStyle name="Normal 1185 2" xfId="2845" xr:uid="{00000000-0005-0000-0000-000039080000}"/>
    <cellStyle name="Normal 1186" xfId="2356" xr:uid="{00000000-0005-0000-0000-00003A080000}"/>
    <cellStyle name="Normal 1186 2" xfId="2846" xr:uid="{00000000-0005-0000-0000-00003B080000}"/>
    <cellStyle name="Normal 1187" xfId="2357" xr:uid="{00000000-0005-0000-0000-00003C080000}"/>
    <cellStyle name="Normal 1187 2" xfId="2847" xr:uid="{00000000-0005-0000-0000-00003D080000}"/>
    <cellStyle name="Normal 1188" xfId="2358" xr:uid="{00000000-0005-0000-0000-00003E080000}"/>
    <cellStyle name="Normal 1188 2" xfId="2848" xr:uid="{00000000-0005-0000-0000-00003F080000}"/>
    <cellStyle name="Normal 1189" xfId="2359" xr:uid="{00000000-0005-0000-0000-000040080000}"/>
    <cellStyle name="Normal 1189 2" xfId="2849" xr:uid="{00000000-0005-0000-0000-000041080000}"/>
    <cellStyle name="Normal 119" xfId="1118" xr:uid="{00000000-0005-0000-0000-000042080000}"/>
    <cellStyle name="Normal 1190" xfId="2360" xr:uid="{00000000-0005-0000-0000-000043080000}"/>
    <cellStyle name="Normal 1190 2" xfId="2850" xr:uid="{00000000-0005-0000-0000-000044080000}"/>
    <cellStyle name="Normal 1191" xfId="2361" xr:uid="{00000000-0005-0000-0000-000045080000}"/>
    <cellStyle name="Normal 1191 2" xfId="2851" xr:uid="{00000000-0005-0000-0000-000046080000}"/>
    <cellStyle name="Normal 1192" xfId="2362" xr:uid="{00000000-0005-0000-0000-000047080000}"/>
    <cellStyle name="Normal 1192 2" xfId="2852" xr:uid="{00000000-0005-0000-0000-000048080000}"/>
    <cellStyle name="Normal 1193" xfId="2363" xr:uid="{00000000-0005-0000-0000-000049080000}"/>
    <cellStyle name="Normal 1193 2" xfId="2853" xr:uid="{00000000-0005-0000-0000-00004A080000}"/>
    <cellStyle name="Normal 1194" xfId="2364" xr:uid="{00000000-0005-0000-0000-00004B080000}"/>
    <cellStyle name="Normal 1194 2" xfId="2854" xr:uid="{00000000-0005-0000-0000-00004C080000}"/>
    <cellStyle name="Normal 1195" xfId="2365" xr:uid="{00000000-0005-0000-0000-00004D080000}"/>
    <cellStyle name="Normal 1195 2" xfId="2855" xr:uid="{00000000-0005-0000-0000-00004E080000}"/>
    <cellStyle name="Normal 1196" xfId="2366" xr:uid="{00000000-0005-0000-0000-00004F080000}"/>
    <cellStyle name="Normal 1196 2" xfId="2856" xr:uid="{00000000-0005-0000-0000-000050080000}"/>
    <cellStyle name="Normal 1197" xfId="2367" xr:uid="{00000000-0005-0000-0000-000051080000}"/>
    <cellStyle name="Normal 1197 2" xfId="2857" xr:uid="{00000000-0005-0000-0000-000052080000}"/>
    <cellStyle name="Normal 1198" xfId="2368" xr:uid="{00000000-0005-0000-0000-000053080000}"/>
    <cellStyle name="Normal 1198 2" xfId="2858" xr:uid="{00000000-0005-0000-0000-000054080000}"/>
    <cellStyle name="Normal 1199" xfId="2369" xr:uid="{00000000-0005-0000-0000-000055080000}"/>
    <cellStyle name="Normal 1199 2" xfId="2859" xr:uid="{00000000-0005-0000-0000-000056080000}"/>
    <cellStyle name="Normal 12" xfId="6" xr:uid="{00000000-0005-0000-0000-000057080000}"/>
    <cellStyle name="Normal 12 2" xfId="405" xr:uid="{00000000-0005-0000-0000-000058080000}"/>
    <cellStyle name="Normal 12 2 2" xfId="3590" xr:uid="{00000000-0005-0000-0000-000059080000}"/>
    <cellStyle name="Normal 12 2 3" xfId="3574" xr:uid="{00000000-0005-0000-0000-00005A080000}"/>
    <cellStyle name="Normal 12 3" xfId="972" xr:uid="{00000000-0005-0000-0000-00005B080000}"/>
    <cellStyle name="Normal 12 3 2" xfId="3595" xr:uid="{00000000-0005-0000-0000-00005C080000}"/>
    <cellStyle name="Normal 12 3 3" xfId="3583" xr:uid="{00000000-0005-0000-0000-00005D080000}"/>
    <cellStyle name="Normal 12 4" xfId="3586" xr:uid="{00000000-0005-0000-0000-00005E080000}"/>
    <cellStyle name="Normal 120" xfId="1119" xr:uid="{00000000-0005-0000-0000-00005F080000}"/>
    <cellStyle name="Normal 1200" xfId="2370" xr:uid="{00000000-0005-0000-0000-000060080000}"/>
    <cellStyle name="Normal 1200 2" xfId="2860" xr:uid="{00000000-0005-0000-0000-000061080000}"/>
    <cellStyle name="Normal 1201" xfId="2371" xr:uid="{00000000-0005-0000-0000-000062080000}"/>
    <cellStyle name="Normal 1201 2" xfId="2861" xr:uid="{00000000-0005-0000-0000-000063080000}"/>
    <cellStyle name="Normal 1202" xfId="2372" xr:uid="{00000000-0005-0000-0000-000064080000}"/>
    <cellStyle name="Normal 1202 2" xfId="2862" xr:uid="{00000000-0005-0000-0000-000065080000}"/>
    <cellStyle name="Normal 1203" xfId="2373" xr:uid="{00000000-0005-0000-0000-000066080000}"/>
    <cellStyle name="Normal 1203 2" xfId="2863" xr:uid="{00000000-0005-0000-0000-000067080000}"/>
    <cellStyle name="Normal 1204" xfId="2374" xr:uid="{00000000-0005-0000-0000-000068080000}"/>
    <cellStyle name="Normal 1204 2" xfId="2864" xr:uid="{00000000-0005-0000-0000-000069080000}"/>
    <cellStyle name="Normal 1205" xfId="2375" xr:uid="{00000000-0005-0000-0000-00006A080000}"/>
    <cellStyle name="Normal 1205 2" xfId="2865" xr:uid="{00000000-0005-0000-0000-00006B080000}"/>
    <cellStyle name="Normal 1206" xfId="2376" xr:uid="{00000000-0005-0000-0000-00006C080000}"/>
    <cellStyle name="Normal 1206 2" xfId="2866" xr:uid="{00000000-0005-0000-0000-00006D080000}"/>
    <cellStyle name="Normal 1207" xfId="2377" xr:uid="{00000000-0005-0000-0000-00006E080000}"/>
    <cellStyle name="Normal 1207 2" xfId="2867" xr:uid="{00000000-0005-0000-0000-00006F080000}"/>
    <cellStyle name="Normal 1208" xfId="2378" xr:uid="{00000000-0005-0000-0000-000070080000}"/>
    <cellStyle name="Normal 1208 2" xfId="2868" xr:uid="{00000000-0005-0000-0000-000071080000}"/>
    <cellStyle name="Normal 1209" xfId="2379" xr:uid="{00000000-0005-0000-0000-000072080000}"/>
    <cellStyle name="Normal 1209 2" xfId="2869" xr:uid="{00000000-0005-0000-0000-000073080000}"/>
    <cellStyle name="Normal 121" xfId="1120" xr:uid="{00000000-0005-0000-0000-000074080000}"/>
    <cellStyle name="Normal 1210" xfId="2380" xr:uid="{00000000-0005-0000-0000-000075080000}"/>
    <cellStyle name="Normal 1210 2" xfId="2870" xr:uid="{00000000-0005-0000-0000-000076080000}"/>
    <cellStyle name="Normal 1211" xfId="2381" xr:uid="{00000000-0005-0000-0000-000077080000}"/>
    <cellStyle name="Normal 1211 2" xfId="2871" xr:uid="{00000000-0005-0000-0000-000078080000}"/>
    <cellStyle name="Normal 1212" xfId="2382" xr:uid="{00000000-0005-0000-0000-000079080000}"/>
    <cellStyle name="Normal 1212 2" xfId="2872" xr:uid="{00000000-0005-0000-0000-00007A080000}"/>
    <cellStyle name="Normal 1213" xfId="2383" xr:uid="{00000000-0005-0000-0000-00007B080000}"/>
    <cellStyle name="Normal 1213 2" xfId="2873" xr:uid="{00000000-0005-0000-0000-00007C080000}"/>
    <cellStyle name="Normal 1214" xfId="2384" xr:uid="{00000000-0005-0000-0000-00007D080000}"/>
    <cellStyle name="Normal 1214 2" xfId="2874" xr:uid="{00000000-0005-0000-0000-00007E080000}"/>
    <cellStyle name="Normal 1215" xfId="2385" xr:uid="{00000000-0005-0000-0000-00007F080000}"/>
    <cellStyle name="Normal 1215 2" xfId="2875" xr:uid="{00000000-0005-0000-0000-000080080000}"/>
    <cellStyle name="Normal 1216" xfId="2386" xr:uid="{00000000-0005-0000-0000-000081080000}"/>
    <cellStyle name="Normal 1216 2" xfId="2876" xr:uid="{00000000-0005-0000-0000-000082080000}"/>
    <cellStyle name="Normal 1217" xfId="2387" xr:uid="{00000000-0005-0000-0000-000083080000}"/>
    <cellStyle name="Normal 1217 2" xfId="2877" xr:uid="{00000000-0005-0000-0000-000084080000}"/>
    <cellStyle name="Normal 1218" xfId="2388" xr:uid="{00000000-0005-0000-0000-000085080000}"/>
    <cellStyle name="Normal 1218 2" xfId="2878" xr:uid="{00000000-0005-0000-0000-000086080000}"/>
    <cellStyle name="Normal 1219" xfId="2389" xr:uid="{00000000-0005-0000-0000-000087080000}"/>
    <cellStyle name="Normal 1219 2" xfId="2879" xr:uid="{00000000-0005-0000-0000-000088080000}"/>
    <cellStyle name="Normal 122" xfId="1121" xr:uid="{00000000-0005-0000-0000-000089080000}"/>
    <cellStyle name="Normal 1220" xfId="2390" xr:uid="{00000000-0005-0000-0000-00008A080000}"/>
    <cellStyle name="Normal 1220 2" xfId="2880" xr:uid="{00000000-0005-0000-0000-00008B080000}"/>
    <cellStyle name="Normal 1221" xfId="2391" xr:uid="{00000000-0005-0000-0000-00008C080000}"/>
    <cellStyle name="Normal 1222" xfId="2392" xr:uid="{00000000-0005-0000-0000-00008D080000}"/>
    <cellStyle name="Normal 1223" xfId="2393" xr:uid="{00000000-0005-0000-0000-00008E080000}"/>
    <cellStyle name="Normal 1224" xfId="2394" xr:uid="{00000000-0005-0000-0000-00008F080000}"/>
    <cellStyle name="Normal 1224 2" xfId="2881" xr:uid="{00000000-0005-0000-0000-000090080000}"/>
    <cellStyle name="Normal 1225" xfId="2395" xr:uid="{00000000-0005-0000-0000-000091080000}"/>
    <cellStyle name="Normal 1225 2" xfId="2882" xr:uid="{00000000-0005-0000-0000-000092080000}"/>
    <cellStyle name="Normal 1226" xfId="2396" xr:uid="{00000000-0005-0000-0000-000093080000}"/>
    <cellStyle name="Normal 1226 2" xfId="2883" xr:uid="{00000000-0005-0000-0000-000094080000}"/>
    <cellStyle name="Normal 1227" xfId="2397" xr:uid="{00000000-0005-0000-0000-000095080000}"/>
    <cellStyle name="Normal 1227 2" xfId="2884" xr:uid="{00000000-0005-0000-0000-000096080000}"/>
    <cellStyle name="Normal 1228" xfId="2398" xr:uid="{00000000-0005-0000-0000-000097080000}"/>
    <cellStyle name="Normal 1228 2" xfId="2885" xr:uid="{00000000-0005-0000-0000-000098080000}"/>
    <cellStyle name="Normal 1229" xfId="551" xr:uid="{00000000-0005-0000-0000-000099080000}"/>
    <cellStyle name="Normal 1229 2" xfId="2399" xr:uid="{00000000-0005-0000-0000-00009A080000}"/>
    <cellStyle name="Normal 1229 2 2" xfId="2886" xr:uid="{00000000-0005-0000-0000-00009B080000}"/>
    <cellStyle name="Normal 1229 3" xfId="3290" xr:uid="{00000000-0005-0000-0000-00009C080000}"/>
    <cellStyle name="Normal 1229 3 2" xfId="3987" xr:uid="{00000000-0005-0000-0000-00009D080000}"/>
    <cellStyle name="Normal 1229 4" xfId="3781" xr:uid="{00000000-0005-0000-0000-00009E080000}"/>
    <cellStyle name="Normal 123" xfId="1122" xr:uid="{00000000-0005-0000-0000-00009F080000}"/>
    <cellStyle name="Normal 1230" xfId="549" xr:uid="{00000000-0005-0000-0000-0000A0080000}"/>
    <cellStyle name="Normal 1230 2" xfId="2400" xr:uid="{00000000-0005-0000-0000-0000A1080000}"/>
    <cellStyle name="Normal 1230 2 2" xfId="2887" xr:uid="{00000000-0005-0000-0000-0000A2080000}"/>
    <cellStyle name="Normal 1230 3" xfId="3289" xr:uid="{00000000-0005-0000-0000-0000A3080000}"/>
    <cellStyle name="Normal 1230 3 2" xfId="3986" xr:uid="{00000000-0005-0000-0000-0000A4080000}"/>
    <cellStyle name="Normal 1230 4" xfId="3779" xr:uid="{00000000-0005-0000-0000-0000A5080000}"/>
    <cellStyle name="Normal 1231" xfId="553" xr:uid="{00000000-0005-0000-0000-0000A6080000}"/>
    <cellStyle name="Normal 1231 2" xfId="2401" xr:uid="{00000000-0005-0000-0000-0000A7080000}"/>
    <cellStyle name="Normal 1231 2 2" xfId="2888" xr:uid="{00000000-0005-0000-0000-0000A8080000}"/>
    <cellStyle name="Normal 1231 3" xfId="3293" xr:uid="{00000000-0005-0000-0000-0000A9080000}"/>
    <cellStyle name="Normal 1231 3 2" xfId="3990" xr:uid="{00000000-0005-0000-0000-0000AA080000}"/>
    <cellStyle name="Normal 1231 4" xfId="3783" xr:uid="{00000000-0005-0000-0000-0000AB080000}"/>
    <cellStyle name="Normal 1232" xfId="2402" xr:uid="{00000000-0005-0000-0000-0000AC080000}"/>
    <cellStyle name="Normal 1232 2" xfId="2889" xr:uid="{00000000-0005-0000-0000-0000AD080000}"/>
    <cellStyle name="Normal 1233" xfId="2403" xr:uid="{00000000-0005-0000-0000-0000AE080000}"/>
    <cellStyle name="Normal 1233 2" xfId="2890" xr:uid="{00000000-0005-0000-0000-0000AF080000}"/>
    <cellStyle name="Normal 1234" xfId="2404" xr:uid="{00000000-0005-0000-0000-0000B0080000}"/>
    <cellStyle name="Normal 1234 2" xfId="2891" xr:uid="{00000000-0005-0000-0000-0000B1080000}"/>
    <cellStyle name="Normal 1235" xfId="2405" xr:uid="{00000000-0005-0000-0000-0000B2080000}"/>
    <cellStyle name="Normal 1235 2" xfId="2892" xr:uid="{00000000-0005-0000-0000-0000B3080000}"/>
    <cellStyle name="Normal 1236" xfId="2406" xr:uid="{00000000-0005-0000-0000-0000B4080000}"/>
    <cellStyle name="Normal 1236 2" xfId="2893" xr:uid="{00000000-0005-0000-0000-0000B5080000}"/>
    <cellStyle name="Normal 1237" xfId="2407" xr:uid="{00000000-0005-0000-0000-0000B6080000}"/>
    <cellStyle name="Normal 1237 2" xfId="2894" xr:uid="{00000000-0005-0000-0000-0000B7080000}"/>
    <cellStyle name="Normal 1238" xfId="2408" xr:uid="{00000000-0005-0000-0000-0000B8080000}"/>
    <cellStyle name="Normal 1238 2" xfId="2895" xr:uid="{00000000-0005-0000-0000-0000B9080000}"/>
    <cellStyle name="Normal 1239" xfId="2409" xr:uid="{00000000-0005-0000-0000-0000BA080000}"/>
    <cellStyle name="Normal 1239 2" xfId="2896" xr:uid="{00000000-0005-0000-0000-0000BB080000}"/>
    <cellStyle name="Normal 124" xfId="1123" xr:uid="{00000000-0005-0000-0000-0000BC080000}"/>
    <cellStyle name="Normal 1240" xfId="2410" xr:uid="{00000000-0005-0000-0000-0000BD080000}"/>
    <cellStyle name="Normal 1240 2" xfId="2897" xr:uid="{00000000-0005-0000-0000-0000BE080000}"/>
    <cellStyle name="Normal 1241" xfId="2411" xr:uid="{00000000-0005-0000-0000-0000BF080000}"/>
    <cellStyle name="Normal 1241 2" xfId="2898" xr:uid="{00000000-0005-0000-0000-0000C0080000}"/>
    <cellStyle name="Normal 1242" xfId="2412" xr:uid="{00000000-0005-0000-0000-0000C1080000}"/>
    <cellStyle name="Normal 1242 2" xfId="2899" xr:uid="{00000000-0005-0000-0000-0000C2080000}"/>
    <cellStyle name="Normal 1243" xfId="2413" xr:uid="{00000000-0005-0000-0000-0000C3080000}"/>
    <cellStyle name="Normal 1243 2" xfId="2900" xr:uid="{00000000-0005-0000-0000-0000C4080000}"/>
    <cellStyle name="Normal 1244" xfId="2414" xr:uid="{00000000-0005-0000-0000-0000C5080000}"/>
    <cellStyle name="Normal 1244 2" xfId="2901" xr:uid="{00000000-0005-0000-0000-0000C6080000}"/>
    <cellStyle name="Normal 1245" xfId="2415" xr:uid="{00000000-0005-0000-0000-0000C7080000}"/>
    <cellStyle name="Normal 1245 2" xfId="2902" xr:uid="{00000000-0005-0000-0000-0000C8080000}"/>
    <cellStyle name="Normal 1246" xfId="2416" xr:uid="{00000000-0005-0000-0000-0000C9080000}"/>
    <cellStyle name="Normal 1246 2" xfId="2903" xr:uid="{00000000-0005-0000-0000-0000CA080000}"/>
    <cellStyle name="Normal 1247" xfId="2417" xr:uid="{00000000-0005-0000-0000-0000CB080000}"/>
    <cellStyle name="Normal 1247 2" xfId="2904" xr:uid="{00000000-0005-0000-0000-0000CC080000}"/>
    <cellStyle name="Normal 1248" xfId="2418" xr:uid="{00000000-0005-0000-0000-0000CD080000}"/>
    <cellStyle name="Normal 1248 2" xfId="2905" xr:uid="{00000000-0005-0000-0000-0000CE080000}"/>
    <cellStyle name="Normal 1249" xfId="2419" xr:uid="{00000000-0005-0000-0000-0000CF080000}"/>
    <cellStyle name="Normal 1249 2" xfId="2906" xr:uid="{00000000-0005-0000-0000-0000D0080000}"/>
    <cellStyle name="Normal 125" xfId="1124" xr:uid="{00000000-0005-0000-0000-0000D1080000}"/>
    <cellStyle name="Normal 1250" xfId="2420" xr:uid="{00000000-0005-0000-0000-0000D2080000}"/>
    <cellStyle name="Normal 1250 2" xfId="2907" xr:uid="{00000000-0005-0000-0000-0000D3080000}"/>
    <cellStyle name="Normal 1251" xfId="2421" xr:uid="{00000000-0005-0000-0000-0000D4080000}"/>
    <cellStyle name="Normal 1251 2" xfId="2908" xr:uid="{00000000-0005-0000-0000-0000D5080000}"/>
    <cellStyle name="Normal 1252" xfId="2422" xr:uid="{00000000-0005-0000-0000-0000D6080000}"/>
    <cellStyle name="Normal 1252 2" xfId="2909" xr:uid="{00000000-0005-0000-0000-0000D7080000}"/>
    <cellStyle name="Normal 1253" xfId="2423" xr:uid="{00000000-0005-0000-0000-0000D8080000}"/>
    <cellStyle name="Normal 1253 2" xfId="2910" xr:uid="{00000000-0005-0000-0000-0000D9080000}"/>
    <cellStyle name="Normal 1254" xfId="2424" xr:uid="{00000000-0005-0000-0000-0000DA080000}"/>
    <cellStyle name="Normal 1254 2" xfId="2911" xr:uid="{00000000-0005-0000-0000-0000DB080000}"/>
    <cellStyle name="Normal 1255" xfId="2425" xr:uid="{00000000-0005-0000-0000-0000DC080000}"/>
    <cellStyle name="Normal 1255 2" xfId="2912" xr:uid="{00000000-0005-0000-0000-0000DD080000}"/>
    <cellStyle name="Normal 1256" xfId="2426" xr:uid="{00000000-0005-0000-0000-0000DE080000}"/>
    <cellStyle name="Normal 1256 2" xfId="2913" xr:uid="{00000000-0005-0000-0000-0000DF080000}"/>
    <cellStyle name="Normal 1257" xfId="2427" xr:uid="{00000000-0005-0000-0000-0000E0080000}"/>
    <cellStyle name="Normal 1257 2" xfId="2914" xr:uid="{00000000-0005-0000-0000-0000E1080000}"/>
    <cellStyle name="Normal 1258" xfId="2428" xr:uid="{00000000-0005-0000-0000-0000E2080000}"/>
    <cellStyle name="Normal 1258 2" xfId="2915" xr:uid="{00000000-0005-0000-0000-0000E3080000}"/>
    <cellStyle name="Normal 1259" xfId="2429" xr:uid="{00000000-0005-0000-0000-0000E4080000}"/>
    <cellStyle name="Normal 1259 2" xfId="2916" xr:uid="{00000000-0005-0000-0000-0000E5080000}"/>
    <cellStyle name="Normal 126" xfId="1125" xr:uid="{00000000-0005-0000-0000-0000E6080000}"/>
    <cellStyle name="Normal 1260" xfId="2430" xr:uid="{00000000-0005-0000-0000-0000E7080000}"/>
    <cellStyle name="Normal 1260 2" xfId="2917" xr:uid="{00000000-0005-0000-0000-0000E8080000}"/>
    <cellStyle name="Normal 1261" xfId="2431" xr:uid="{00000000-0005-0000-0000-0000E9080000}"/>
    <cellStyle name="Normal 1261 2" xfId="2918" xr:uid="{00000000-0005-0000-0000-0000EA080000}"/>
    <cellStyle name="Normal 1262" xfId="2432" xr:uid="{00000000-0005-0000-0000-0000EB080000}"/>
    <cellStyle name="Normal 1262 2" xfId="2919" xr:uid="{00000000-0005-0000-0000-0000EC080000}"/>
    <cellStyle name="Normal 1263" xfId="2433" xr:uid="{00000000-0005-0000-0000-0000ED080000}"/>
    <cellStyle name="Normal 1263 2" xfId="2920" xr:uid="{00000000-0005-0000-0000-0000EE080000}"/>
    <cellStyle name="Normal 1264" xfId="2434" xr:uid="{00000000-0005-0000-0000-0000EF080000}"/>
    <cellStyle name="Normal 1264 2" xfId="2921" xr:uid="{00000000-0005-0000-0000-0000F0080000}"/>
    <cellStyle name="Normal 1265" xfId="2435" xr:uid="{00000000-0005-0000-0000-0000F1080000}"/>
    <cellStyle name="Normal 1265 2" xfId="2922" xr:uid="{00000000-0005-0000-0000-0000F2080000}"/>
    <cellStyle name="Normal 1266" xfId="2436" xr:uid="{00000000-0005-0000-0000-0000F3080000}"/>
    <cellStyle name="Normal 1266 2" xfId="2923" xr:uid="{00000000-0005-0000-0000-0000F4080000}"/>
    <cellStyle name="Normal 1267" xfId="2437" xr:uid="{00000000-0005-0000-0000-0000F5080000}"/>
    <cellStyle name="Normal 1267 2" xfId="2924" xr:uid="{00000000-0005-0000-0000-0000F6080000}"/>
    <cellStyle name="Normal 1268" xfId="2438" xr:uid="{00000000-0005-0000-0000-0000F7080000}"/>
    <cellStyle name="Normal 1268 2" xfId="2925" xr:uid="{00000000-0005-0000-0000-0000F8080000}"/>
    <cellStyle name="Normal 1269" xfId="2439" xr:uid="{00000000-0005-0000-0000-0000F9080000}"/>
    <cellStyle name="Normal 1269 2" xfId="2926" xr:uid="{00000000-0005-0000-0000-0000FA080000}"/>
    <cellStyle name="Normal 127" xfId="1126" xr:uid="{00000000-0005-0000-0000-0000FB080000}"/>
    <cellStyle name="Normal 1270" xfId="2440" xr:uid="{00000000-0005-0000-0000-0000FC080000}"/>
    <cellStyle name="Normal 1270 2" xfId="2927" xr:uid="{00000000-0005-0000-0000-0000FD080000}"/>
    <cellStyle name="Normal 1271" xfId="2441" xr:uid="{00000000-0005-0000-0000-0000FE080000}"/>
    <cellStyle name="Normal 1271 2" xfId="2928" xr:uid="{00000000-0005-0000-0000-0000FF080000}"/>
    <cellStyle name="Normal 1272" xfId="2442" xr:uid="{00000000-0005-0000-0000-000000090000}"/>
    <cellStyle name="Normal 1272 2" xfId="2929" xr:uid="{00000000-0005-0000-0000-000001090000}"/>
    <cellStyle name="Normal 1273" xfId="2443" xr:uid="{00000000-0005-0000-0000-000002090000}"/>
    <cellStyle name="Normal 1273 2" xfId="2930" xr:uid="{00000000-0005-0000-0000-000003090000}"/>
    <cellStyle name="Normal 1274" xfId="2444" xr:uid="{00000000-0005-0000-0000-000004090000}"/>
    <cellStyle name="Normal 1274 2" xfId="2931" xr:uid="{00000000-0005-0000-0000-000005090000}"/>
    <cellStyle name="Normal 1275" xfId="2445" xr:uid="{00000000-0005-0000-0000-000006090000}"/>
    <cellStyle name="Normal 1275 2" xfId="2932" xr:uid="{00000000-0005-0000-0000-000007090000}"/>
    <cellStyle name="Normal 1276" xfId="2446" xr:uid="{00000000-0005-0000-0000-000008090000}"/>
    <cellStyle name="Normal 1276 2" xfId="2933" xr:uid="{00000000-0005-0000-0000-000009090000}"/>
    <cellStyle name="Normal 1277" xfId="2447" xr:uid="{00000000-0005-0000-0000-00000A090000}"/>
    <cellStyle name="Normal 1277 2" xfId="2934" xr:uid="{00000000-0005-0000-0000-00000B090000}"/>
    <cellStyle name="Normal 1278" xfId="2448" xr:uid="{00000000-0005-0000-0000-00000C090000}"/>
    <cellStyle name="Normal 1278 2" xfId="2935" xr:uid="{00000000-0005-0000-0000-00000D090000}"/>
    <cellStyle name="Normal 1279" xfId="2449" xr:uid="{00000000-0005-0000-0000-00000E090000}"/>
    <cellStyle name="Normal 1279 2" xfId="2936" xr:uid="{00000000-0005-0000-0000-00000F090000}"/>
    <cellStyle name="Normal 128" xfId="1127" xr:uid="{00000000-0005-0000-0000-000010090000}"/>
    <cellStyle name="Normal 1280" xfId="2450" xr:uid="{00000000-0005-0000-0000-000011090000}"/>
    <cellStyle name="Normal 1280 2" xfId="2937" xr:uid="{00000000-0005-0000-0000-000012090000}"/>
    <cellStyle name="Normal 1281" xfId="2451" xr:uid="{00000000-0005-0000-0000-000013090000}"/>
    <cellStyle name="Normal 1281 2" xfId="2938" xr:uid="{00000000-0005-0000-0000-000014090000}"/>
    <cellStyle name="Normal 1282" xfId="2452" xr:uid="{00000000-0005-0000-0000-000015090000}"/>
    <cellStyle name="Normal 1282 2" xfId="2939" xr:uid="{00000000-0005-0000-0000-000016090000}"/>
    <cellStyle name="Normal 1283" xfId="2453" xr:uid="{00000000-0005-0000-0000-000017090000}"/>
    <cellStyle name="Normal 1283 2" xfId="2940" xr:uid="{00000000-0005-0000-0000-000018090000}"/>
    <cellStyle name="Normal 1284" xfId="2454" xr:uid="{00000000-0005-0000-0000-000019090000}"/>
    <cellStyle name="Normal 1284 2" xfId="2941" xr:uid="{00000000-0005-0000-0000-00001A090000}"/>
    <cellStyle name="Normal 1285" xfId="2455" xr:uid="{00000000-0005-0000-0000-00001B090000}"/>
    <cellStyle name="Normal 1285 2" xfId="2942" xr:uid="{00000000-0005-0000-0000-00001C090000}"/>
    <cellStyle name="Normal 1286" xfId="2456" xr:uid="{00000000-0005-0000-0000-00001D090000}"/>
    <cellStyle name="Normal 1286 2" xfId="2943" xr:uid="{00000000-0005-0000-0000-00001E090000}"/>
    <cellStyle name="Normal 1287" xfId="2457" xr:uid="{00000000-0005-0000-0000-00001F090000}"/>
    <cellStyle name="Normal 1287 2" xfId="2944" xr:uid="{00000000-0005-0000-0000-000020090000}"/>
    <cellStyle name="Normal 1288" xfId="2458" xr:uid="{00000000-0005-0000-0000-000021090000}"/>
    <cellStyle name="Normal 1288 2" xfId="2945" xr:uid="{00000000-0005-0000-0000-000022090000}"/>
    <cellStyle name="Normal 1289" xfId="2459" xr:uid="{00000000-0005-0000-0000-000023090000}"/>
    <cellStyle name="Normal 1289 2" xfId="2946" xr:uid="{00000000-0005-0000-0000-000024090000}"/>
    <cellStyle name="Normal 129" xfId="1128" xr:uid="{00000000-0005-0000-0000-000025090000}"/>
    <cellStyle name="Normal 1290" xfId="2460" xr:uid="{00000000-0005-0000-0000-000026090000}"/>
    <cellStyle name="Normal 1290 2" xfId="2947" xr:uid="{00000000-0005-0000-0000-000027090000}"/>
    <cellStyle name="Normal 1291" xfId="2461" xr:uid="{00000000-0005-0000-0000-000028090000}"/>
    <cellStyle name="Normal 1291 2" xfId="2948" xr:uid="{00000000-0005-0000-0000-000029090000}"/>
    <cellStyle name="Normal 1292" xfId="2462" xr:uid="{00000000-0005-0000-0000-00002A090000}"/>
    <cellStyle name="Normal 1292 2" xfId="2949" xr:uid="{00000000-0005-0000-0000-00002B090000}"/>
    <cellStyle name="Normal 1293" xfId="2463" xr:uid="{00000000-0005-0000-0000-00002C090000}"/>
    <cellStyle name="Normal 1293 2" xfId="2950" xr:uid="{00000000-0005-0000-0000-00002D090000}"/>
    <cellStyle name="Normal 1294" xfId="2464" xr:uid="{00000000-0005-0000-0000-00002E090000}"/>
    <cellStyle name="Normal 1294 2" xfId="2951" xr:uid="{00000000-0005-0000-0000-00002F090000}"/>
    <cellStyle name="Normal 1295" xfId="2465" xr:uid="{00000000-0005-0000-0000-000030090000}"/>
    <cellStyle name="Normal 1295 2" xfId="2952" xr:uid="{00000000-0005-0000-0000-000031090000}"/>
    <cellStyle name="Normal 1296" xfId="2466" xr:uid="{00000000-0005-0000-0000-000032090000}"/>
    <cellStyle name="Normal 1296 2" xfId="2953" xr:uid="{00000000-0005-0000-0000-000033090000}"/>
    <cellStyle name="Normal 1297" xfId="2467" xr:uid="{00000000-0005-0000-0000-000034090000}"/>
    <cellStyle name="Normal 1297 2" xfId="2954" xr:uid="{00000000-0005-0000-0000-000035090000}"/>
    <cellStyle name="Normal 1298" xfId="2468" xr:uid="{00000000-0005-0000-0000-000036090000}"/>
    <cellStyle name="Normal 1298 2" xfId="2955" xr:uid="{00000000-0005-0000-0000-000037090000}"/>
    <cellStyle name="Normal 1299" xfId="2469" xr:uid="{00000000-0005-0000-0000-000038090000}"/>
    <cellStyle name="Normal 1299 2" xfId="2956" xr:uid="{00000000-0005-0000-0000-000039090000}"/>
    <cellStyle name="Normal 13" xfId="9" xr:uid="{00000000-0005-0000-0000-00003A090000}"/>
    <cellStyle name="Normal 13 2" xfId="973" xr:uid="{00000000-0005-0000-0000-00003B090000}"/>
    <cellStyle name="Normal 13 3" xfId="3573" xr:uid="{00000000-0005-0000-0000-00003C090000}"/>
    <cellStyle name="Normal 130" xfId="1129" xr:uid="{00000000-0005-0000-0000-00003D090000}"/>
    <cellStyle name="Normal 1300" xfId="2470" xr:uid="{00000000-0005-0000-0000-00003E090000}"/>
    <cellStyle name="Normal 1300 2" xfId="2957" xr:uid="{00000000-0005-0000-0000-00003F090000}"/>
    <cellStyle name="Normal 1301" xfId="2471" xr:uid="{00000000-0005-0000-0000-000040090000}"/>
    <cellStyle name="Normal 1301 2" xfId="2958" xr:uid="{00000000-0005-0000-0000-000041090000}"/>
    <cellStyle name="Normal 1302" xfId="2472" xr:uid="{00000000-0005-0000-0000-000042090000}"/>
    <cellStyle name="Normal 1302 2" xfId="2959" xr:uid="{00000000-0005-0000-0000-000043090000}"/>
    <cellStyle name="Normal 1303" xfId="2473" xr:uid="{00000000-0005-0000-0000-000044090000}"/>
    <cellStyle name="Normal 1303 2" xfId="2960" xr:uid="{00000000-0005-0000-0000-000045090000}"/>
    <cellStyle name="Normal 1304" xfId="2474" xr:uid="{00000000-0005-0000-0000-000046090000}"/>
    <cellStyle name="Normal 1304 2" xfId="2961" xr:uid="{00000000-0005-0000-0000-000047090000}"/>
    <cellStyle name="Normal 1305" xfId="2475" xr:uid="{00000000-0005-0000-0000-000048090000}"/>
    <cellStyle name="Normal 1305 2" xfId="2962" xr:uid="{00000000-0005-0000-0000-000049090000}"/>
    <cellStyle name="Normal 1306" xfId="2476" xr:uid="{00000000-0005-0000-0000-00004A090000}"/>
    <cellStyle name="Normal 1306 2" xfId="2963" xr:uid="{00000000-0005-0000-0000-00004B090000}"/>
    <cellStyle name="Normal 1307" xfId="2477" xr:uid="{00000000-0005-0000-0000-00004C090000}"/>
    <cellStyle name="Normal 1307 2" xfId="2964" xr:uid="{00000000-0005-0000-0000-00004D090000}"/>
    <cellStyle name="Normal 1308" xfId="2478" xr:uid="{00000000-0005-0000-0000-00004E090000}"/>
    <cellStyle name="Normal 1308 2" xfId="2965" xr:uid="{00000000-0005-0000-0000-00004F090000}"/>
    <cellStyle name="Normal 1309" xfId="2479" xr:uid="{00000000-0005-0000-0000-000050090000}"/>
    <cellStyle name="Normal 1309 2" xfId="2966" xr:uid="{00000000-0005-0000-0000-000051090000}"/>
    <cellStyle name="Normal 131" xfId="1130" xr:uid="{00000000-0005-0000-0000-000052090000}"/>
    <cellStyle name="Normal 1310" xfId="2480" xr:uid="{00000000-0005-0000-0000-000053090000}"/>
    <cellStyle name="Normal 1310 2" xfId="2967" xr:uid="{00000000-0005-0000-0000-000054090000}"/>
    <cellStyle name="Normal 1311" xfId="2481" xr:uid="{00000000-0005-0000-0000-000055090000}"/>
    <cellStyle name="Normal 1311 2" xfId="2968" xr:uid="{00000000-0005-0000-0000-000056090000}"/>
    <cellStyle name="Normal 1312" xfId="2482" xr:uid="{00000000-0005-0000-0000-000057090000}"/>
    <cellStyle name="Normal 1312 2" xfId="2969" xr:uid="{00000000-0005-0000-0000-000058090000}"/>
    <cellStyle name="Normal 1313" xfId="2483" xr:uid="{00000000-0005-0000-0000-000059090000}"/>
    <cellStyle name="Normal 1313 2" xfId="2970" xr:uid="{00000000-0005-0000-0000-00005A090000}"/>
    <cellStyle name="Normal 1314" xfId="2484" xr:uid="{00000000-0005-0000-0000-00005B090000}"/>
    <cellStyle name="Normal 1314 2" xfId="2971" xr:uid="{00000000-0005-0000-0000-00005C090000}"/>
    <cellStyle name="Normal 1315" xfId="2485" xr:uid="{00000000-0005-0000-0000-00005D090000}"/>
    <cellStyle name="Normal 1315 2" xfId="2972" xr:uid="{00000000-0005-0000-0000-00005E090000}"/>
    <cellStyle name="Normal 1316" xfId="2486" xr:uid="{00000000-0005-0000-0000-00005F090000}"/>
    <cellStyle name="Normal 1316 2" xfId="2973" xr:uid="{00000000-0005-0000-0000-000060090000}"/>
    <cellStyle name="Normal 1317" xfId="2487" xr:uid="{00000000-0005-0000-0000-000061090000}"/>
    <cellStyle name="Normal 1317 2" xfId="2974" xr:uid="{00000000-0005-0000-0000-000062090000}"/>
    <cellStyle name="Normal 1318" xfId="2488" xr:uid="{00000000-0005-0000-0000-000063090000}"/>
    <cellStyle name="Normal 1318 2" xfId="2975" xr:uid="{00000000-0005-0000-0000-000064090000}"/>
    <cellStyle name="Normal 1319" xfId="2489" xr:uid="{00000000-0005-0000-0000-000065090000}"/>
    <cellStyle name="Normal 1319 2" xfId="2976" xr:uid="{00000000-0005-0000-0000-000066090000}"/>
    <cellStyle name="Normal 132" xfId="1131" xr:uid="{00000000-0005-0000-0000-000067090000}"/>
    <cellStyle name="Normal 1320" xfId="2490" xr:uid="{00000000-0005-0000-0000-000068090000}"/>
    <cellStyle name="Normal 1320 2" xfId="2977" xr:uid="{00000000-0005-0000-0000-000069090000}"/>
    <cellStyle name="Normal 1321" xfId="2491" xr:uid="{00000000-0005-0000-0000-00006A090000}"/>
    <cellStyle name="Normal 1321 2" xfId="2978" xr:uid="{00000000-0005-0000-0000-00006B090000}"/>
    <cellStyle name="Normal 1322" xfId="2492" xr:uid="{00000000-0005-0000-0000-00006C090000}"/>
    <cellStyle name="Normal 1322 2" xfId="2979" xr:uid="{00000000-0005-0000-0000-00006D090000}"/>
    <cellStyle name="Normal 1323" xfId="2493" xr:uid="{00000000-0005-0000-0000-00006E090000}"/>
    <cellStyle name="Normal 1323 2" xfId="2980" xr:uid="{00000000-0005-0000-0000-00006F090000}"/>
    <cellStyle name="Normal 1324" xfId="2494" xr:uid="{00000000-0005-0000-0000-000070090000}"/>
    <cellStyle name="Normal 1324 2" xfId="2981" xr:uid="{00000000-0005-0000-0000-000071090000}"/>
    <cellStyle name="Normal 1325" xfId="2495" xr:uid="{00000000-0005-0000-0000-000072090000}"/>
    <cellStyle name="Normal 1325 2" xfId="2982" xr:uid="{00000000-0005-0000-0000-000073090000}"/>
    <cellStyle name="Normal 1326" xfId="2496" xr:uid="{00000000-0005-0000-0000-000074090000}"/>
    <cellStyle name="Normal 1326 2" xfId="2983" xr:uid="{00000000-0005-0000-0000-000075090000}"/>
    <cellStyle name="Normal 1327" xfId="2497" xr:uid="{00000000-0005-0000-0000-000076090000}"/>
    <cellStyle name="Normal 1327 2" xfId="2984" xr:uid="{00000000-0005-0000-0000-000077090000}"/>
    <cellStyle name="Normal 1328" xfId="2498" xr:uid="{00000000-0005-0000-0000-000078090000}"/>
    <cellStyle name="Normal 1328 2" xfId="2985" xr:uid="{00000000-0005-0000-0000-000079090000}"/>
    <cellStyle name="Normal 1329" xfId="2499" xr:uid="{00000000-0005-0000-0000-00007A090000}"/>
    <cellStyle name="Normal 1329 2" xfId="2986" xr:uid="{00000000-0005-0000-0000-00007B090000}"/>
    <cellStyle name="Normal 133" xfId="1132" xr:uid="{00000000-0005-0000-0000-00007C090000}"/>
    <cellStyle name="Normal 1330" xfId="2500" xr:uid="{00000000-0005-0000-0000-00007D090000}"/>
    <cellStyle name="Normal 1330 2" xfId="2987" xr:uid="{00000000-0005-0000-0000-00007E090000}"/>
    <cellStyle name="Normal 1331" xfId="2501" xr:uid="{00000000-0005-0000-0000-00007F090000}"/>
    <cellStyle name="Normal 1331 2" xfId="2988" xr:uid="{00000000-0005-0000-0000-000080090000}"/>
    <cellStyle name="Normal 1332" xfId="2502" xr:uid="{00000000-0005-0000-0000-000081090000}"/>
    <cellStyle name="Normal 1332 2" xfId="2989" xr:uid="{00000000-0005-0000-0000-000082090000}"/>
    <cellStyle name="Normal 1333" xfId="2503" xr:uid="{00000000-0005-0000-0000-000083090000}"/>
    <cellStyle name="Normal 1333 2" xfId="2990" xr:uid="{00000000-0005-0000-0000-000084090000}"/>
    <cellStyle name="Normal 1334" xfId="2504" xr:uid="{00000000-0005-0000-0000-000085090000}"/>
    <cellStyle name="Normal 1334 2" xfId="2991" xr:uid="{00000000-0005-0000-0000-000086090000}"/>
    <cellStyle name="Normal 1335" xfId="2505" xr:uid="{00000000-0005-0000-0000-000087090000}"/>
    <cellStyle name="Normal 1335 2" xfId="2992" xr:uid="{00000000-0005-0000-0000-000088090000}"/>
    <cellStyle name="Normal 1336" xfId="2506" xr:uid="{00000000-0005-0000-0000-000089090000}"/>
    <cellStyle name="Normal 1336 2" xfId="2993" xr:uid="{00000000-0005-0000-0000-00008A090000}"/>
    <cellStyle name="Normal 1337" xfId="2507" xr:uid="{00000000-0005-0000-0000-00008B090000}"/>
    <cellStyle name="Normal 1337 2" xfId="2994" xr:uid="{00000000-0005-0000-0000-00008C090000}"/>
    <cellStyle name="Normal 1338" xfId="2508" xr:uid="{00000000-0005-0000-0000-00008D090000}"/>
    <cellStyle name="Normal 1338 2" xfId="2995" xr:uid="{00000000-0005-0000-0000-00008E090000}"/>
    <cellStyle name="Normal 1339" xfId="2509" xr:uid="{00000000-0005-0000-0000-00008F090000}"/>
    <cellStyle name="Normal 1339 2" xfId="2996" xr:uid="{00000000-0005-0000-0000-000090090000}"/>
    <cellStyle name="Normal 134" xfId="1133" xr:uid="{00000000-0005-0000-0000-000091090000}"/>
    <cellStyle name="Normal 1340" xfId="2510" xr:uid="{00000000-0005-0000-0000-000092090000}"/>
    <cellStyle name="Normal 1340 2" xfId="2997" xr:uid="{00000000-0005-0000-0000-000093090000}"/>
    <cellStyle name="Normal 1341" xfId="2511" xr:uid="{00000000-0005-0000-0000-000094090000}"/>
    <cellStyle name="Normal 1341 2" xfId="2998" xr:uid="{00000000-0005-0000-0000-000095090000}"/>
    <cellStyle name="Normal 1342" xfId="2512" xr:uid="{00000000-0005-0000-0000-000096090000}"/>
    <cellStyle name="Normal 1342 2" xfId="2999" xr:uid="{00000000-0005-0000-0000-000097090000}"/>
    <cellStyle name="Normal 1343" xfId="2513" xr:uid="{00000000-0005-0000-0000-000098090000}"/>
    <cellStyle name="Normal 1343 2" xfId="3000" xr:uid="{00000000-0005-0000-0000-000099090000}"/>
    <cellStyle name="Normal 1344" xfId="2514" xr:uid="{00000000-0005-0000-0000-00009A090000}"/>
    <cellStyle name="Normal 1344 2" xfId="3001" xr:uid="{00000000-0005-0000-0000-00009B090000}"/>
    <cellStyle name="Normal 1345" xfId="2515" xr:uid="{00000000-0005-0000-0000-00009C090000}"/>
    <cellStyle name="Normal 1345 2" xfId="3002" xr:uid="{00000000-0005-0000-0000-00009D090000}"/>
    <cellStyle name="Normal 1346" xfId="2516" xr:uid="{00000000-0005-0000-0000-00009E090000}"/>
    <cellStyle name="Normal 1346 2" xfId="3003" xr:uid="{00000000-0005-0000-0000-00009F090000}"/>
    <cellStyle name="Normal 1347" xfId="2517" xr:uid="{00000000-0005-0000-0000-0000A0090000}"/>
    <cellStyle name="Normal 1347 2" xfId="3004" xr:uid="{00000000-0005-0000-0000-0000A1090000}"/>
    <cellStyle name="Normal 1348" xfId="2518" xr:uid="{00000000-0005-0000-0000-0000A2090000}"/>
    <cellStyle name="Normal 1348 2" xfId="3005" xr:uid="{00000000-0005-0000-0000-0000A3090000}"/>
    <cellStyle name="Normal 1349" xfId="2519" xr:uid="{00000000-0005-0000-0000-0000A4090000}"/>
    <cellStyle name="Normal 1349 2" xfId="3006" xr:uid="{00000000-0005-0000-0000-0000A5090000}"/>
    <cellStyle name="Normal 135" xfId="1134" xr:uid="{00000000-0005-0000-0000-0000A6090000}"/>
    <cellStyle name="Normal 1350" xfId="2520" xr:uid="{00000000-0005-0000-0000-0000A7090000}"/>
    <cellStyle name="Normal 1350 2" xfId="3007" xr:uid="{00000000-0005-0000-0000-0000A8090000}"/>
    <cellStyle name="Normal 1351" xfId="2521" xr:uid="{00000000-0005-0000-0000-0000A9090000}"/>
    <cellStyle name="Normal 1351 2" xfId="3008" xr:uid="{00000000-0005-0000-0000-0000AA090000}"/>
    <cellStyle name="Normal 1352" xfId="2522" xr:uid="{00000000-0005-0000-0000-0000AB090000}"/>
    <cellStyle name="Normal 1352 2" xfId="3009" xr:uid="{00000000-0005-0000-0000-0000AC090000}"/>
    <cellStyle name="Normal 1353" xfId="2523" xr:uid="{00000000-0005-0000-0000-0000AD090000}"/>
    <cellStyle name="Normal 1353 2" xfId="3010" xr:uid="{00000000-0005-0000-0000-0000AE090000}"/>
    <cellStyle name="Normal 1354" xfId="2524" xr:uid="{00000000-0005-0000-0000-0000AF090000}"/>
    <cellStyle name="Normal 1354 2" xfId="3011" xr:uid="{00000000-0005-0000-0000-0000B0090000}"/>
    <cellStyle name="Normal 1355" xfId="2525" xr:uid="{00000000-0005-0000-0000-0000B1090000}"/>
    <cellStyle name="Normal 1355 2" xfId="3012" xr:uid="{00000000-0005-0000-0000-0000B2090000}"/>
    <cellStyle name="Normal 1356" xfId="2526" xr:uid="{00000000-0005-0000-0000-0000B3090000}"/>
    <cellStyle name="Normal 1356 2" xfId="3013" xr:uid="{00000000-0005-0000-0000-0000B4090000}"/>
    <cellStyle name="Normal 1357" xfId="2527" xr:uid="{00000000-0005-0000-0000-0000B5090000}"/>
    <cellStyle name="Normal 1357 2" xfId="3014" xr:uid="{00000000-0005-0000-0000-0000B6090000}"/>
    <cellStyle name="Normal 1358" xfId="2528" xr:uid="{00000000-0005-0000-0000-0000B7090000}"/>
    <cellStyle name="Normal 1358 2" xfId="3015" xr:uid="{00000000-0005-0000-0000-0000B8090000}"/>
    <cellStyle name="Normal 1359" xfId="2529" xr:uid="{00000000-0005-0000-0000-0000B9090000}"/>
    <cellStyle name="Normal 1359 2" xfId="3016" xr:uid="{00000000-0005-0000-0000-0000BA090000}"/>
    <cellStyle name="Normal 136" xfId="1135" xr:uid="{00000000-0005-0000-0000-0000BB090000}"/>
    <cellStyle name="Normal 1360" xfId="2530" xr:uid="{00000000-0005-0000-0000-0000BC090000}"/>
    <cellStyle name="Normal 1360 2" xfId="3017" xr:uid="{00000000-0005-0000-0000-0000BD090000}"/>
    <cellStyle name="Normal 1361" xfId="2531" xr:uid="{00000000-0005-0000-0000-0000BE090000}"/>
    <cellStyle name="Normal 1361 2" xfId="3018" xr:uid="{00000000-0005-0000-0000-0000BF090000}"/>
    <cellStyle name="Normal 1362" xfId="2532" xr:uid="{00000000-0005-0000-0000-0000C0090000}"/>
    <cellStyle name="Normal 1362 2" xfId="3019" xr:uid="{00000000-0005-0000-0000-0000C1090000}"/>
    <cellStyle name="Normal 1363" xfId="2533" xr:uid="{00000000-0005-0000-0000-0000C2090000}"/>
    <cellStyle name="Normal 1363 2" xfId="3020" xr:uid="{00000000-0005-0000-0000-0000C3090000}"/>
    <cellStyle name="Normal 1364" xfId="2534" xr:uid="{00000000-0005-0000-0000-0000C4090000}"/>
    <cellStyle name="Normal 1364 2" xfId="3021" xr:uid="{00000000-0005-0000-0000-0000C5090000}"/>
    <cellStyle name="Normal 1365" xfId="2535" xr:uid="{00000000-0005-0000-0000-0000C6090000}"/>
    <cellStyle name="Normal 1365 2" xfId="3022" xr:uid="{00000000-0005-0000-0000-0000C7090000}"/>
    <cellStyle name="Normal 1366" xfId="2536" xr:uid="{00000000-0005-0000-0000-0000C8090000}"/>
    <cellStyle name="Normal 1366 2" xfId="3023" xr:uid="{00000000-0005-0000-0000-0000C9090000}"/>
    <cellStyle name="Normal 1367" xfId="2537" xr:uid="{00000000-0005-0000-0000-0000CA090000}"/>
    <cellStyle name="Normal 1367 2" xfId="3024" xr:uid="{00000000-0005-0000-0000-0000CB090000}"/>
    <cellStyle name="Normal 1368" xfId="2538" xr:uid="{00000000-0005-0000-0000-0000CC090000}"/>
    <cellStyle name="Normal 1368 2" xfId="3025" xr:uid="{00000000-0005-0000-0000-0000CD090000}"/>
    <cellStyle name="Normal 1369" xfId="2539" xr:uid="{00000000-0005-0000-0000-0000CE090000}"/>
    <cellStyle name="Normal 1369 2" xfId="3026" xr:uid="{00000000-0005-0000-0000-0000CF090000}"/>
    <cellStyle name="Normal 137" xfId="1136" xr:uid="{00000000-0005-0000-0000-0000D0090000}"/>
    <cellStyle name="Normal 1370" xfId="2540" xr:uid="{00000000-0005-0000-0000-0000D1090000}"/>
    <cellStyle name="Normal 1370 2" xfId="3027" xr:uid="{00000000-0005-0000-0000-0000D2090000}"/>
    <cellStyle name="Normal 1371" xfId="2541" xr:uid="{00000000-0005-0000-0000-0000D3090000}"/>
    <cellStyle name="Normal 1371 2" xfId="3028" xr:uid="{00000000-0005-0000-0000-0000D4090000}"/>
    <cellStyle name="Normal 1372" xfId="2542" xr:uid="{00000000-0005-0000-0000-0000D5090000}"/>
    <cellStyle name="Normal 1372 2" xfId="3029" xr:uid="{00000000-0005-0000-0000-0000D6090000}"/>
    <cellStyle name="Normal 1373" xfId="2543" xr:uid="{00000000-0005-0000-0000-0000D7090000}"/>
    <cellStyle name="Normal 1373 2" xfId="3030" xr:uid="{00000000-0005-0000-0000-0000D8090000}"/>
    <cellStyle name="Normal 1374" xfId="2544" xr:uid="{00000000-0005-0000-0000-0000D9090000}"/>
    <cellStyle name="Normal 1374 2" xfId="3031" xr:uid="{00000000-0005-0000-0000-0000DA090000}"/>
    <cellStyle name="Normal 1375" xfId="2545" xr:uid="{00000000-0005-0000-0000-0000DB090000}"/>
    <cellStyle name="Normal 1375 2" xfId="3032" xr:uid="{00000000-0005-0000-0000-0000DC090000}"/>
    <cellStyle name="Normal 1376" xfId="2546" xr:uid="{00000000-0005-0000-0000-0000DD090000}"/>
    <cellStyle name="Normal 1376 2" xfId="3033" xr:uid="{00000000-0005-0000-0000-0000DE090000}"/>
    <cellStyle name="Normal 1377" xfId="2547" xr:uid="{00000000-0005-0000-0000-0000DF090000}"/>
    <cellStyle name="Normal 1377 2" xfId="3034" xr:uid="{00000000-0005-0000-0000-0000E0090000}"/>
    <cellStyle name="Normal 1378" xfId="2548" xr:uid="{00000000-0005-0000-0000-0000E1090000}"/>
    <cellStyle name="Normal 1378 2" xfId="3035" xr:uid="{00000000-0005-0000-0000-0000E2090000}"/>
    <cellStyle name="Normal 1379" xfId="2549" xr:uid="{00000000-0005-0000-0000-0000E3090000}"/>
    <cellStyle name="Normal 1379 2" xfId="3036" xr:uid="{00000000-0005-0000-0000-0000E4090000}"/>
    <cellStyle name="Normal 138" xfId="1137" xr:uid="{00000000-0005-0000-0000-0000E5090000}"/>
    <cellStyle name="Normal 1380" xfId="2550" xr:uid="{00000000-0005-0000-0000-0000E6090000}"/>
    <cellStyle name="Normal 1380 2" xfId="3037" xr:uid="{00000000-0005-0000-0000-0000E7090000}"/>
    <cellStyle name="Normal 1381" xfId="2551" xr:uid="{00000000-0005-0000-0000-0000E8090000}"/>
    <cellStyle name="Normal 1381 2" xfId="3038" xr:uid="{00000000-0005-0000-0000-0000E9090000}"/>
    <cellStyle name="Normal 1382" xfId="2552" xr:uid="{00000000-0005-0000-0000-0000EA090000}"/>
    <cellStyle name="Normal 1382 2" xfId="3039" xr:uid="{00000000-0005-0000-0000-0000EB090000}"/>
    <cellStyle name="Normal 1383" xfId="2553" xr:uid="{00000000-0005-0000-0000-0000EC090000}"/>
    <cellStyle name="Normal 1383 2" xfId="3040" xr:uid="{00000000-0005-0000-0000-0000ED090000}"/>
    <cellStyle name="Normal 1384" xfId="2554" xr:uid="{00000000-0005-0000-0000-0000EE090000}"/>
    <cellStyle name="Normal 1384 2" xfId="3041" xr:uid="{00000000-0005-0000-0000-0000EF090000}"/>
    <cellStyle name="Normal 1385" xfId="2555" xr:uid="{00000000-0005-0000-0000-0000F0090000}"/>
    <cellStyle name="Normal 1385 2" xfId="3042" xr:uid="{00000000-0005-0000-0000-0000F1090000}"/>
    <cellStyle name="Normal 1386" xfId="2556" xr:uid="{00000000-0005-0000-0000-0000F2090000}"/>
    <cellStyle name="Normal 1386 2" xfId="3043" xr:uid="{00000000-0005-0000-0000-0000F3090000}"/>
    <cellStyle name="Normal 1387" xfId="2557" xr:uid="{00000000-0005-0000-0000-0000F4090000}"/>
    <cellStyle name="Normal 1387 2" xfId="3044" xr:uid="{00000000-0005-0000-0000-0000F5090000}"/>
    <cellStyle name="Normal 1388" xfId="2558" xr:uid="{00000000-0005-0000-0000-0000F6090000}"/>
    <cellStyle name="Normal 1388 2" xfId="3045" xr:uid="{00000000-0005-0000-0000-0000F7090000}"/>
    <cellStyle name="Normal 1389" xfId="2559" xr:uid="{00000000-0005-0000-0000-0000F8090000}"/>
    <cellStyle name="Normal 1389 2" xfId="3046" xr:uid="{00000000-0005-0000-0000-0000F9090000}"/>
    <cellStyle name="Normal 139" xfId="1138" xr:uid="{00000000-0005-0000-0000-0000FA090000}"/>
    <cellStyle name="Normal 1390" xfId="2560" xr:uid="{00000000-0005-0000-0000-0000FB090000}"/>
    <cellStyle name="Normal 1390 2" xfId="3047" xr:uid="{00000000-0005-0000-0000-0000FC090000}"/>
    <cellStyle name="Normal 1391" xfId="2561" xr:uid="{00000000-0005-0000-0000-0000FD090000}"/>
    <cellStyle name="Normal 1391 2" xfId="3048" xr:uid="{00000000-0005-0000-0000-0000FE090000}"/>
    <cellStyle name="Normal 1392" xfId="2562" xr:uid="{00000000-0005-0000-0000-0000FF090000}"/>
    <cellStyle name="Normal 1392 2" xfId="3049" xr:uid="{00000000-0005-0000-0000-0000000A0000}"/>
    <cellStyle name="Normal 1393" xfId="2563" xr:uid="{00000000-0005-0000-0000-0000010A0000}"/>
    <cellStyle name="Normal 1393 2" xfId="3050" xr:uid="{00000000-0005-0000-0000-0000020A0000}"/>
    <cellStyle name="Normal 1394" xfId="2564" xr:uid="{00000000-0005-0000-0000-0000030A0000}"/>
    <cellStyle name="Normal 1394 2" xfId="3051" xr:uid="{00000000-0005-0000-0000-0000040A0000}"/>
    <cellStyle name="Normal 1395" xfId="2565" xr:uid="{00000000-0005-0000-0000-0000050A0000}"/>
    <cellStyle name="Normal 1395 2" xfId="3052" xr:uid="{00000000-0005-0000-0000-0000060A0000}"/>
    <cellStyle name="Normal 1396" xfId="2566" xr:uid="{00000000-0005-0000-0000-0000070A0000}"/>
    <cellStyle name="Normal 1396 2" xfId="3053" xr:uid="{00000000-0005-0000-0000-0000080A0000}"/>
    <cellStyle name="Normal 1397" xfId="2567" xr:uid="{00000000-0005-0000-0000-0000090A0000}"/>
    <cellStyle name="Normal 1397 2" xfId="3054" xr:uid="{00000000-0005-0000-0000-00000A0A0000}"/>
    <cellStyle name="Normal 1398" xfId="2568" xr:uid="{00000000-0005-0000-0000-00000B0A0000}"/>
    <cellStyle name="Normal 1398 2" xfId="3055" xr:uid="{00000000-0005-0000-0000-00000C0A0000}"/>
    <cellStyle name="Normal 1399" xfId="2569" xr:uid="{00000000-0005-0000-0000-00000D0A0000}"/>
    <cellStyle name="Normal 1399 2" xfId="3056" xr:uid="{00000000-0005-0000-0000-00000E0A0000}"/>
    <cellStyle name="Normal 14" xfId="4" xr:uid="{00000000-0005-0000-0000-00000F0A0000}"/>
    <cellStyle name="Normal 14 2" xfId="402" xr:uid="{00000000-0005-0000-0000-0000100A0000}"/>
    <cellStyle name="Normal 14 3" xfId="568" xr:uid="{00000000-0005-0000-0000-0000110A0000}"/>
    <cellStyle name="Normal 14 3 2" xfId="3787" xr:uid="{00000000-0005-0000-0000-0000120A0000}"/>
    <cellStyle name="Normal 14 4" xfId="974" xr:uid="{00000000-0005-0000-0000-0000130A0000}"/>
    <cellStyle name="Normal 14 5" xfId="3292" xr:uid="{00000000-0005-0000-0000-0000140A0000}"/>
    <cellStyle name="Normal 14 5 2" xfId="3989" xr:uid="{00000000-0005-0000-0000-0000150A0000}"/>
    <cellStyle name="Normal 140" xfId="1139" xr:uid="{00000000-0005-0000-0000-0000160A0000}"/>
    <cellStyle name="Normal 1400" xfId="2570" xr:uid="{00000000-0005-0000-0000-0000170A0000}"/>
    <cellStyle name="Normal 1400 2" xfId="3057" xr:uid="{00000000-0005-0000-0000-0000180A0000}"/>
    <cellStyle name="Normal 1401" xfId="2571" xr:uid="{00000000-0005-0000-0000-0000190A0000}"/>
    <cellStyle name="Normal 1401 2" xfId="3058" xr:uid="{00000000-0005-0000-0000-00001A0A0000}"/>
    <cellStyle name="Normal 1402" xfId="2572" xr:uid="{00000000-0005-0000-0000-00001B0A0000}"/>
    <cellStyle name="Normal 1402 2" xfId="3059" xr:uid="{00000000-0005-0000-0000-00001C0A0000}"/>
    <cellStyle name="Normal 1403" xfId="2573" xr:uid="{00000000-0005-0000-0000-00001D0A0000}"/>
    <cellStyle name="Normal 1403 2" xfId="3060" xr:uid="{00000000-0005-0000-0000-00001E0A0000}"/>
    <cellStyle name="Normal 1404" xfId="2574" xr:uid="{00000000-0005-0000-0000-00001F0A0000}"/>
    <cellStyle name="Normal 1404 2" xfId="3061" xr:uid="{00000000-0005-0000-0000-0000200A0000}"/>
    <cellStyle name="Normal 1405" xfId="2575" xr:uid="{00000000-0005-0000-0000-0000210A0000}"/>
    <cellStyle name="Normal 1405 2" xfId="3062" xr:uid="{00000000-0005-0000-0000-0000220A0000}"/>
    <cellStyle name="Normal 1406" xfId="2576" xr:uid="{00000000-0005-0000-0000-0000230A0000}"/>
    <cellStyle name="Normal 1406 2" xfId="3063" xr:uid="{00000000-0005-0000-0000-0000240A0000}"/>
    <cellStyle name="Normal 1407" xfId="2577" xr:uid="{00000000-0005-0000-0000-0000250A0000}"/>
    <cellStyle name="Normal 1407 2" xfId="3064" xr:uid="{00000000-0005-0000-0000-0000260A0000}"/>
    <cellStyle name="Normal 1408" xfId="2578" xr:uid="{00000000-0005-0000-0000-0000270A0000}"/>
    <cellStyle name="Normal 1408 2" xfId="3065" xr:uid="{00000000-0005-0000-0000-0000280A0000}"/>
    <cellStyle name="Normal 1409" xfId="2579" xr:uid="{00000000-0005-0000-0000-0000290A0000}"/>
    <cellStyle name="Normal 1409 2" xfId="3066" xr:uid="{00000000-0005-0000-0000-00002A0A0000}"/>
    <cellStyle name="Normal 141" xfId="1140" xr:uid="{00000000-0005-0000-0000-00002B0A0000}"/>
    <cellStyle name="Normal 1410" xfId="2580" xr:uid="{00000000-0005-0000-0000-00002C0A0000}"/>
    <cellStyle name="Normal 1410 2" xfId="3067" xr:uid="{00000000-0005-0000-0000-00002D0A0000}"/>
    <cellStyle name="Normal 1411" xfId="2581" xr:uid="{00000000-0005-0000-0000-00002E0A0000}"/>
    <cellStyle name="Normal 1411 2" xfId="3068" xr:uid="{00000000-0005-0000-0000-00002F0A0000}"/>
    <cellStyle name="Normal 1412" xfId="2582" xr:uid="{00000000-0005-0000-0000-0000300A0000}"/>
    <cellStyle name="Normal 1412 2" xfId="3069" xr:uid="{00000000-0005-0000-0000-0000310A0000}"/>
    <cellStyle name="Normal 1413" xfId="2583" xr:uid="{00000000-0005-0000-0000-0000320A0000}"/>
    <cellStyle name="Normal 1414" xfId="2584" xr:uid="{00000000-0005-0000-0000-0000330A0000}"/>
    <cellStyle name="Normal 1415" xfId="2585" xr:uid="{00000000-0005-0000-0000-0000340A0000}"/>
    <cellStyle name="Normal 1416" xfId="2586" xr:uid="{00000000-0005-0000-0000-0000350A0000}"/>
    <cellStyle name="Normal 1417" xfId="2587" xr:uid="{00000000-0005-0000-0000-0000360A0000}"/>
    <cellStyle name="Normal 1418" xfId="2266" xr:uid="{00000000-0005-0000-0000-0000370A0000}"/>
    <cellStyle name="Normal 1418 2" xfId="3438" xr:uid="{00000000-0005-0000-0000-0000380A0000}"/>
    <cellStyle name="Normal 1418 2 2" xfId="4098" xr:uid="{00000000-0005-0000-0000-0000390A0000}"/>
    <cellStyle name="Normal 1418 3" xfId="3899" xr:uid="{00000000-0005-0000-0000-00003A0A0000}"/>
    <cellStyle name="Normal 1419" xfId="2267" xr:uid="{00000000-0005-0000-0000-00003B0A0000}"/>
    <cellStyle name="Normal 1419 2" xfId="3439" xr:uid="{00000000-0005-0000-0000-00003C0A0000}"/>
    <cellStyle name="Normal 1419 2 2" xfId="4099" xr:uid="{00000000-0005-0000-0000-00003D0A0000}"/>
    <cellStyle name="Normal 1419 3" xfId="3900" xr:uid="{00000000-0005-0000-0000-00003E0A0000}"/>
    <cellStyle name="Normal 142" xfId="1141" xr:uid="{00000000-0005-0000-0000-00003F0A0000}"/>
    <cellStyle name="Normal 1420" xfId="2268" xr:uid="{00000000-0005-0000-0000-0000400A0000}"/>
    <cellStyle name="Normal 1420 2" xfId="3440" xr:uid="{00000000-0005-0000-0000-0000410A0000}"/>
    <cellStyle name="Normal 1420 2 2" xfId="4100" xr:uid="{00000000-0005-0000-0000-0000420A0000}"/>
    <cellStyle name="Normal 1420 3" xfId="3901" xr:uid="{00000000-0005-0000-0000-0000430A0000}"/>
    <cellStyle name="Normal 1421" xfId="2647" xr:uid="{00000000-0005-0000-0000-0000440A0000}"/>
    <cellStyle name="Normal 1421 2" xfId="3452" xr:uid="{00000000-0005-0000-0000-0000450A0000}"/>
    <cellStyle name="Normal 1421 2 2" xfId="4102" xr:uid="{00000000-0005-0000-0000-0000460A0000}"/>
    <cellStyle name="Normal 1421 3" xfId="3902" xr:uid="{00000000-0005-0000-0000-0000470A0000}"/>
    <cellStyle name="Normal 1422" xfId="2648" xr:uid="{00000000-0005-0000-0000-0000480A0000}"/>
    <cellStyle name="Normal 1422 2" xfId="3453" xr:uid="{00000000-0005-0000-0000-0000490A0000}"/>
    <cellStyle name="Normal 1422 2 2" xfId="4103" xr:uid="{00000000-0005-0000-0000-00004A0A0000}"/>
    <cellStyle name="Normal 1422 3" xfId="3903" xr:uid="{00000000-0005-0000-0000-00004B0A0000}"/>
    <cellStyle name="Normal 1423" xfId="550" xr:uid="{00000000-0005-0000-0000-00004C0A0000}"/>
    <cellStyle name="Normal 1423 2" xfId="3291" xr:uid="{00000000-0005-0000-0000-00004D0A0000}"/>
    <cellStyle name="Normal 1423 2 2" xfId="3988" xr:uid="{00000000-0005-0000-0000-00004E0A0000}"/>
    <cellStyle name="Normal 1423 3" xfId="3780" xr:uid="{00000000-0005-0000-0000-00004F0A0000}"/>
    <cellStyle name="Normal 1424" xfId="555" xr:uid="{00000000-0005-0000-0000-0000500A0000}"/>
    <cellStyle name="Normal 1424 2" xfId="3295" xr:uid="{00000000-0005-0000-0000-0000510A0000}"/>
    <cellStyle name="Normal 1424 2 2" xfId="3992" xr:uid="{00000000-0005-0000-0000-0000520A0000}"/>
    <cellStyle name="Normal 1424 3" xfId="3784" xr:uid="{00000000-0005-0000-0000-0000530A0000}"/>
    <cellStyle name="Normal 1425" xfId="552" xr:uid="{00000000-0005-0000-0000-0000540A0000}"/>
    <cellStyle name="Normal 1425 2" xfId="3294" xr:uid="{00000000-0005-0000-0000-0000550A0000}"/>
    <cellStyle name="Normal 1425 2 2" xfId="3991" xr:uid="{00000000-0005-0000-0000-0000560A0000}"/>
    <cellStyle name="Normal 1425 3" xfId="3782" xr:uid="{00000000-0005-0000-0000-0000570A0000}"/>
    <cellStyle name="Normal 1426" xfId="557" xr:uid="{00000000-0005-0000-0000-0000580A0000}"/>
    <cellStyle name="Normal 1426 2" xfId="3296" xr:uid="{00000000-0005-0000-0000-0000590A0000}"/>
    <cellStyle name="Normal 1426 2 2" xfId="3993" xr:uid="{00000000-0005-0000-0000-00005A0A0000}"/>
    <cellStyle name="Normal 1426 3" xfId="3785" xr:uid="{00000000-0005-0000-0000-00005B0A0000}"/>
    <cellStyle name="Normal 1427" xfId="2650" xr:uid="{00000000-0005-0000-0000-00005C0A0000}"/>
    <cellStyle name="Normal 1427 2" xfId="3454" xr:uid="{00000000-0005-0000-0000-00005D0A0000}"/>
    <cellStyle name="Normal 1427 2 2" xfId="4104" xr:uid="{00000000-0005-0000-0000-00005E0A0000}"/>
    <cellStyle name="Normal 1427 3" xfId="3904" xr:uid="{00000000-0005-0000-0000-00005F0A0000}"/>
    <cellStyle name="Normal 1428" xfId="2651" xr:uid="{00000000-0005-0000-0000-0000600A0000}"/>
    <cellStyle name="Normal 1428 2" xfId="3455" xr:uid="{00000000-0005-0000-0000-0000610A0000}"/>
    <cellStyle name="Normal 1428 2 2" xfId="4105" xr:uid="{00000000-0005-0000-0000-0000620A0000}"/>
    <cellStyle name="Normal 1428 3" xfId="3905" xr:uid="{00000000-0005-0000-0000-0000630A0000}"/>
    <cellStyle name="Normal 1429" xfId="2652" xr:uid="{00000000-0005-0000-0000-0000640A0000}"/>
    <cellStyle name="Normal 1429 2" xfId="3456" xr:uid="{00000000-0005-0000-0000-0000650A0000}"/>
    <cellStyle name="Normal 1429 2 2" xfId="4106" xr:uid="{00000000-0005-0000-0000-0000660A0000}"/>
    <cellStyle name="Normal 1429 3" xfId="3906" xr:uid="{00000000-0005-0000-0000-0000670A0000}"/>
    <cellStyle name="Normal 143" xfId="1142" xr:uid="{00000000-0005-0000-0000-0000680A0000}"/>
    <cellStyle name="Normal 1430" xfId="2653" xr:uid="{00000000-0005-0000-0000-0000690A0000}"/>
    <cellStyle name="Normal 1430 2" xfId="3457" xr:uid="{00000000-0005-0000-0000-00006A0A0000}"/>
    <cellStyle name="Normal 1430 2 2" xfId="4107" xr:uid="{00000000-0005-0000-0000-00006B0A0000}"/>
    <cellStyle name="Normal 1430 3" xfId="3907" xr:uid="{00000000-0005-0000-0000-00006C0A0000}"/>
    <cellStyle name="Normal 1431" xfId="2654" xr:uid="{00000000-0005-0000-0000-00006D0A0000}"/>
    <cellStyle name="Normal 1431 2" xfId="3458" xr:uid="{00000000-0005-0000-0000-00006E0A0000}"/>
    <cellStyle name="Normal 1431 2 2" xfId="4108" xr:uid="{00000000-0005-0000-0000-00006F0A0000}"/>
    <cellStyle name="Normal 1431 3" xfId="3908" xr:uid="{00000000-0005-0000-0000-0000700A0000}"/>
    <cellStyle name="Normal 1432" xfId="2655" xr:uid="{00000000-0005-0000-0000-0000710A0000}"/>
    <cellStyle name="Normal 1432 2" xfId="3459" xr:uid="{00000000-0005-0000-0000-0000720A0000}"/>
    <cellStyle name="Normal 1432 2 2" xfId="4109" xr:uid="{00000000-0005-0000-0000-0000730A0000}"/>
    <cellStyle name="Normal 1432 3" xfId="3909" xr:uid="{00000000-0005-0000-0000-0000740A0000}"/>
    <cellStyle name="Normal 1433" xfId="2656" xr:uid="{00000000-0005-0000-0000-0000750A0000}"/>
    <cellStyle name="Normal 1433 2" xfId="3460" xr:uid="{00000000-0005-0000-0000-0000760A0000}"/>
    <cellStyle name="Normal 1433 2 2" xfId="4110" xr:uid="{00000000-0005-0000-0000-0000770A0000}"/>
    <cellStyle name="Normal 1433 3" xfId="3910" xr:uid="{00000000-0005-0000-0000-0000780A0000}"/>
    <cellStyle name="Normal 1434" xfId="2657" xr:uid="{00000000-0005-0000-0000-0000790A0000}"/>
    <cellStyle name="Normal 1434 2" xfId="3461" xr:uid="{00000000-0005-0000-0000-00007A0A0000}"/>
    <cellStyle name="Normal 1434 2 2" xfId="4111" xr:uid="{00000000-0005-0000-0000-00007B0A0000}"/>
    <cellStyle name="Normal 1434 3" xfId="3911" xr:uid="{00000000-0005-0000-0000-00007C0A0000}"/>
    <cellStyle name="Normal 1435" xfId="2658" xr:uid="{00000000-0005-0000-0000-00007D0A0000}"/>
    <cellStyle name="Normal 1435 2" xfId="3462" xr:uid="{00000000-0005-0000-0000-00007E0A0000}"/>
    <cellStyle name="Normal 1435 2 2" xfId="4112" xr:uid="{00000000-0005-0000-0000-00007F0A0000}"/>
    <cellStyle name="Normal 1435 3" xfId="3912" xr:uid="{00000000-0005-0000-0000-0000800A0000}"/>
    <cellStyle name="Normal 1436" xfId="2659" xr:uid="{00000000-0005-0000-0000-0000810A0000}"/>
    <cellStyle name="Normal 1436 2" xfId="3463" xr:uid="{00000000-0005-0000-0000-0000820A0000}"/>
    <cellStyle name="Normal 1436 2 2" xfId="4113" xr:uid="{00000000-0005-0000-0000-0000830A0000}"/>
    <cellStyle name="Normal 1436 3" xfId="3913" xr:uid="{00000000-0005-0000-0000-0000840A0000}"/>
    <cellStyle name="Normal 1437" xfId="2660" xr:uid="{00000000-0005-0000-0000-0000850A0000}"/>
    <cellStyle name="Normal 1437 2" xfId="3464" xr:uid="{00000000-0005-0000-0000-0000860A0000}"/>
    <cellStyle name="Normal 1437 2 2" xfId="4114" xr:uid="{00000000-0005-0000-0000-0000870A0000}"/>
    <cellStyle name="Normal 1437 3" xfId="3914" xr:uid="{00000000-0005-0000-0000-0000880A0000}"/>
    <cellStyle name="Normal 1438" xfId="2661" xr:uid="{00000000-0005-0000-0000-0000890A0000}"/>
    <cellStyle name="Normal 1438 2" xfId="3465" xr:uid="{00000000-0005-0000-0000-00008A0A0000}"/>
    <cellStyle name="Normal 1438 2 2" xfId="4115" xr:uid="{00000000-0005-0000-0000-00008B0A0000}"/>
    <cellStyle name="Normal 1438 3" xfId="3915" xr:uid="{00000000-0005-0000-0000-00008C0A0000}"/>
    <cellStyle name="Normal 1439" xfId="2662" xr:uid="{00000000-0005-0000-0000-00008D0A0000}"/>
    <cellStyle name="Normal 1439 2" xfId="3466" xr:uid="{00000000-0005-0000-0000-00008E0A0000}"/>
    <cellStyle name="Normal 1439 2 2" xfId="4116" xr:uid="{00000000-0005-0000-0000-00008F0A0000}"/>
    <cellStyle name="Normal 1439 3" xfId="3916" xr:uid="{00000000-0005-0000-0000-0000900A0000}"/>
    <cellStyle name="Normal 144" xfId="1143" xr:uid="{00000000-0005-0000-0000-0000910A0000}"/>
    <cellStyle name="Normal 1440" xfId="2663" xr:uid="{00000000-0005-0000-0000-0000920A0000}"/>
    <cellStyle name="Normal 1440 2" xfId="3467" xr:uid="{00000000-0005-0000-0000-0000930A0000}"/>
    <cellStyle name="Normal 1440 2 2" xfId="4117" xr:uid="{00000000-0005-0000-0000-0000940A0000}"/>
    <cellStyle name="Normal 1440 3" xfId="3917" xr:uid="{00000000-0005-0000-0000-0000950A0000}"/>
    <cellStyle name="Normal 1441" xfId="2664" xr:uid="{00000000-0005-0000-0000-0000960A0000}"/>
    <cellStyle name="Normal 1441 2" xfId="3468" xr:uid="{00000000-0005-0000-0000-0000970A0000}"/>
    <cellStyle name="Normal 1441 2 2" xfId="4118" xr:uid="{00000000-0005-0000-0000-0000980A0000}"/>
    <cellStyle name="Normal 1441 3" xfId="3918" xr:uid="{00000000-0005-0000-0000-0000990A0000}"/>
    <cellStyle name="Normal 1442" xfId="554" xr:uid="{00000000-0005-0000-0000-00009A0A0000}"/>
    <cellStyle name="Normal 1443" xfId="860" xr:uid="{00000000-0005-0000-0000-00009B0A0000}"/>
    <cellStyle name="Normal 1444" xfId="2665" xr:uid="{00000000-0005-0000-0000-00009C0A0000}"/>
    <cellStyle name="Normal 1445" xfId="617" xr:uid="{00000000-0005-0000-0000-00009D0A0000}"/>
    <cellStyle name="Normal 1446" xfId="2666" xr:uid="{00000000-0005-0000-0000-00009E0A0000}"/>
    <cellStyle name="Normal 1447" xfId="2667" xr:uid="{00000000-0005-0000-0000-00009F0A0000}"/>
    <cellStyle name="Normal 1448" xfId="2668" xr:uid="{00000000-0005-0000-0000-0000A00A0000}"/>
    <cellStyle name="Normal 1449" xfId="633" xr:uid="{00000000-0005-0000-0000-0000A10A0000}"/>
    <cellStyle name="Normal 1449 2" xfId="3805" xr:uid="{00000000-0005-0000-0000-0000A20A0000}"/>
    <cellStyle name="Normal 145" xfId="1144" xr:uid="{00000000-0005-0000-0000-0000A30A0000}"/>
    <cellStyle name="Normal 1450" xfId="3151" xr:uid="{00000000-0005-0000-0000-0000A40A0000}"/>
    <cellStyle name="Normal 1450 2" xfId="3920" xr:uid="{00000000-0005-0000-0000-0000A50A0000}"/>
    <cellStyle name="Normal 1451" xfId="3154" xr:uid="{00000000-0005-0000-0000-0000A60A0000}"/>
    <cellStyle name="Normal 1451 2" xfId="3921" xr:uid="{00000000-0005-0000-0000-0000A70A0000}"/>
    <cellStyle name="Normal 1452" xfId="3204" xr:uid="{00000000-0005-0000-0000-0000A80A0000}"/>
    <cellStyle name="Normal 1452 2" xfId="3931" xr:uid="{00000000-0005-0000-0000-0000A90A0000}"/>
    <cellStyle name="Normal 1453" xfId="3179" xr:uid="{00000000-0005-0000-0000-0000AA0A0000}"/>
    <cellStyle name="Normal 1453 2" xfId="3925" xr:uid="{00000000-0005-0000-0000-0000AB0A0000}"/>
    <cellStyle name="Normal 1454" xfId="3187" xr:uid="{00000000-0005-0000-0000-0000AC0A0000}"/>
    <cellStyle name="Normal 1454 2" xfId="3927" xr:uid="{00000000-0005-0000-0000-0000AD0A0000}"/>
    <cellStyle name="Normal 1455" xfId="3212" xr:uid="{00000000-0005-0000-0000-0000AE0A0000}"/>
    <cellStyle name="Normal 1455 2" xfId="3932" xr:uid="{00000000-0005-0000-0000-0000AF0A0000}"/>
    <cellStyle name="Normal 1456" xfId="3184" xr:uid="{00000000-0005-0000-0000-0000B00A0000}"/>
    <cellStyle name="Normal 1456 2" xfId="3926" xr:uid="{00000000-0005-0000-0000-0000B10A0000}"/>
    <cellStyle name="Normal 1457" xfId="3156" xr:uid="{00000000-0005-0000-0000-0000B20A0000}"/>
    <cellStyle name="Normal 1457 2" xfId="3922" xr:uid="{00000000-0005-0000-0000-0000B30A0000}"/>
    <cellStyle name="Normal 1458" xfId="3216" xr:uid="{00000000-0005-0000-0000-0000B40A0000}"/>
    <cellStyle name="Normal 1458 2" xfId="3934" xr:uid="{00000000-0005-0000-0000-0000B50A0000}"/>
    <cellStyle name="Normal 1459" xfId="3158" xr:uid="{00000000-0005-0000-0000-0000B60A0000}"/>
    <cellStyle name="Normal 1459 2" xfId="3923" xr:uid="{00000000-0005-0000-0000-0000B70A0000}"/>
    <cellStyle name="Normal 146" xfId="1145" xr:uid="{00000000-0005-0000-0000-0000B80A0000}"/>
    <cellStyle name="Normal 1460" xfId="3176" xr:uid="{00000000-0005-0000-0000-0000B90A0000}"/>
    <cellStyle name="Normal 1460 2" xfId="3924" xr:uid="{00000000-0005-0000-0000-0000BA0A0000}"/>
    <cellStyle name="Normal 1461" xfId="3201" xr:uid="{00000000-0005-0000-0000-0000BB0A0000}"/>
    <cellStyle name="Normal 1461 2" xfId="3930" xr:uid="{00000000-0005-0000-0000-0000BC0A0000}"/>
    <cellStyle name="Normal 1462" xfId="3198" xr:uid="{00000000-0005-0000-0000-0000BD0A0000}"/>
    <cellStyle name="Normal 1462 2" xfId="3929" xr:uid="{00000000-0005-0000-0000-0000BE0A0000}"/>
    <cellStyle name="Normal 1463" xfId="3193" xr:uid="{00000000-0005-0000-0000-0000BF0A0000}"/>
    <cellStyle name="Normal 1463 2" xfId="3928" xr:uid="{00000000-0005-0000-0000-0000C00A0000}"/>
    <cellStyle name="Normal 1464" xfId="3214" xr:uid="{00000000-0005-0000-0000-0000C10A0000}"/>
    <cellStyle name="Normal 1464 2" xfId="3933" xr:uid="{00000000-0005-0000-0000-0000C20A0000}"/>
    <cellStyle name="Normal 1465" xfId="3226" xr:uid="{00000000-0005-0000-0000-0000C30A0000}"/>
    <cellStyle name="Normal 1465 2" xfId="3937" xr:uid="{00000000-0005-0000-0000-0000C40A0000}"/>
    <cellStyle name="Normal 1466" xfId="3228" xr:uid="{00000000-0005-0000-0000-0000C50A0000}"/>
    <cellStyle name="Normal 1466 2" xfId="3939" xr:uid="{00000000-0005-0000-0000-0000C60A0000}"/>
    <cellStyle name="Normal 1467" xfId="3229" xr:uid="{00000000-0005-0000-0000-0000C70A0000}"/>
    <cellStyle name="Normal 1467 2" xfId="3940" xr:uid="{00000000-0005-0000-0000-0000C80A0000}"/>
    <cellStyle name="Normal 1468" xfId="3230" xr:uid="{00000000-0005-0000-0000-0000C90A0000}"/>
    <cellStyle name="Normal 1468 2" xfId="3941" xr:uid="{00000000-0005-0000-0000-0000CA0A0000}"/>
    <cellStyle name="Normal 1469" xfId="3231" xr:uid="{00000000-0005-0000-0000-0000CB0A0000}"/>
    <cellStyle name="Normal 1469 2" xfId="3942" xr:uid="{00000000-0005-0000-0000-0000CC0A0000}"/>
    <cellStyle name="Normal 147" xfId="1146" xr:uid="{00000000-0005-0000-0000-0000CD0A0000}"/>
    <cellStyle name="Normal 1470" xfId="3232" xr:uid="{00000000-0005-0000-0000-0000CE0A0000}"/>
    <cellStyle name="Normal 1470 2" xfId="3943" xr:uid="{00000000-0005-0000-0000-0000CF0A0000}"/>
    <cellStyle name="Normal 1471" xfId="3233" xr:uid="{00000000-0005-0000-0000-0000D00A0000}"/>
    <cellStyle name="Normal 1471 2" xfId="3944" xr:uid="{00000000-0005-0000-0000-0000D10A0000}"/>
    <cellStyle name="Normal 1472" xfId="3234" xr:uid="{00000000-0005-0000-0000-0000D20A0000}"/>
    <cellStyle name="Normal 1472 2" xfId="3945" xr:uid="{00000000-0005-0000-0000-0000D30A0000}"/>
    <cellStyle name="Normal 1473" xfId="3237" xr:uid="{00000000-0005-0000-0000-0000D40A0000}"/>
    <cellStyle name="Normal 1473 2" xfId="3947" xr:uid="{00000000-0005-0000-0000-0000D50A0000}"/>
    <cellStyle name="Normal 1474" xfId="3301" xr:uid="{00000000-0005-0000-0000-0000D60A0000}"/>
    <cellStyle name="Normal 1474 2" xfId="3603" xr:uid="{00000000-0005-0000-0000-0000D70A0000}"/>
    <cellStyle name="Normal 1474 2 2" xfId="4193" xr:uid="{00000000-0005-0000-0000-0000D80A0000}"/>
    <cellStyle name="Normal 1474 2 3" xfId="4212" xr:uid="{00000000-0005-0000-0000-0000D90A0000}"/>
    <cellStyle name="Normal 1474 2 3 2" xfId="4242" xr:uid="{00000000-0005-0000-0000-0000DA0A0000}"/>
    <cellStyle name="Normal 1474 3" xfId="3998" xr:uid="{00000000-0005-0000-0000-0000DB0A0000}"/>
    <cellStyle name="Normal 1475" xfId="3302" xr:uid="{00000000-0005-0000-0000-0000DC0A0000}"/>
    <cellStyle name="Normal 1476" xfId="3235" xr:uid="{00000000-0005-0000-0000-0000DD0A0000}"/>
    <cellStyle name="Normal 1476 2" xfId="3946" xr:uid="{00000000-0005-0000-0000-0000DE0A0000}"/>
    <cellStyle name="Normal 1477" xfId="3318" xr:uid="{00000000-0005-0000-0000-0000DF0A0000}"/>
    <cellStyle name="Normal 1477 2" xfId="4002" xr:uid="{00000000-0005-0000-0000-0000E00A0000}"/>
    <cellStyle name="Normal 1478" xfId="3319" xr:uid="{00000000-0005-0000-0000-0000E10A0000}"/>
    <cellStyle name="Normal 1478 2" xfId="4003" xr:uid="{00000000-0005-0000-0000-0000E20A0000}"/>
    <cellStyle name="Normal 1479" xfId="3326" xr:uid="{00000000-0005-0000-0000-0000E30A0000}"/>
    <cellStyle name="Normal 1479 2" xfId="4004" xr:uid="{00000000-0005-0000-0000-0000E40A0000}"/>
    <cellStyle name="Normal 148" xfId="1147" xr:uid="{00000000-0005-0000-0000-0000E50A0000}"/>
    <cellStyle name="Normal 1480" xfId="3485" xr:uid="{00000000-0005-0000-0000-0000E60A0000}"/>
    <cellStyle name="Normal 1480 2" xfId="4121" xr:uid="{00000000-0005-0000-0000-0000E70A0000}"/>
    <cellStyle name="Normal 1481" xfId="3309" xr:uid="{00000000-0005-0000-0000-0000E80A0000}"/>
    <cellStyle name="Normal 1481 2" xfId="4000" xr:uid="{00000000-0005-0000-0000-0000E90A0000}"/>
    <cellStyle name="Normal 1482" xfId="3473" xr:uid="{00000000-0005-0000-0000-0000EA0A0000}"/>
    <cellStyle name="Normal 1482 2" xfId="4119" xr:uid="{00000000-0005-0000-0000-0000EB0A0000}"/>
    <cellStyle name="Normal 1483" xfId="3487" xr:uid="{00000000-0005-0000-0000-0000EC0A0000}"/>
    <cellStyle name="Normal 1483 2" xfId="4122" xr:uid="{00000000-0005-0000-0000-0000ED0A0000}"/>
    <cellStyle name="Normal 1484" xfId="3444" xr:uid="{00000000-0005-0000-0000-0000EE0A0000}"/>
    <cellStyle name="Normal 1484 2" xfId="4101" xr:uid="{00000000-0005-0000-0000-0000EF0A0000}"/>
    <cellStyle name="Normal 1485" xfId="3306" xr:uid="{00000000-0005-0000-0000-0000F00A0000}"/>
    <cellStyle name="Normal 1485 2" xfId="3999" xr:uid="{00000000-0005-0000-0000-0000F10A0000}"/>
    <cellStyle name="Normal 1486" xfId="3335" xr:uid="{00000000-0005-0000-0000-0000F20A0000}"/>
    <cellStyle name="Normal 1486 2" xfId="4005" xr:uid="{00000000-0005-0000-0000-0000F30A0000}"/>
    <cellStyle name="Normal 1487" xfId="3480" xr:uid="{00000000-0005-0000-0000-0000F40A0000}"/>
    <cellStyle name="Normal 1487 2" xfId="4120" xr:uid="{00000000-0005-0000-0000-0000F50A0000}"/>
    <cellStyle name="Normal 1488" xfId="3493" xr:uid="{00000000-0005-0000-0000-0000F60A0000}"/>
    <cellStyle name="Normal 1488 2" xfId="4125" xr:uid="{00000000-0005-0000-0000-0000F70A0000}"/>
    <cellStyle name="Normal 1489" xfId="3494" xr:uid="{00000000-0005-0000-0000-0000F80A0000}"/>
    <cellStyle name="Normal 1489 2" xfId="4126" xr:uid="{00000000-0005-0000-0000-0000F90A0000}"/>
    <cellStyle name="Normal 149" xfId="1148" xr:uid="{00000000-0005-0000-0000-0000FA0A0000}"/>
    <cellStyle name="Normal 1490" xfId="3550" xr:uid="{00000000-0005-0000-0000-0000FB0A0000}"/>
    <cellStyle name="Normal 1490 2" xfId="3605" xr:uid="{00000000-0005-0000-0000-0000FC0A0000}"/>
    <cellStyle name="Normal 1490 2 2" xfId="4195" xr:uid="{00000000-0005-0000-0000-0000FD0A0000}"/>
    <cellStyle name="Normal 1491" xfId="3551" xr:uid="{00000000-0005-0000-0000-0000FE0A0000}"/>
    <cellStyle name="Normal 1492" xfId="3554" xr:uid="{00000000-0005-0000-0000-0000FF0A0000}"/>
    <cellStyle name="Normal 1492 2" xfId="4168" xr:uid="{00000000-0005-0000-0000-0000000B0000}"/>
    <cellStyle name="Normal 1493" xfId="3555" xr:uid="{00000000-0005-0000-0000-0000010B0000}"/>
    <cellStyle name="Normal 1493 2" xfId="4169" xr:uid="{00000000-0005-0000-0000-0000020B0000}"/>
    <cellStyle name="Normal 1494" xfId="3556" xr:uid="{00000000-0005-0000-0000-0000030B0000}"/>
    <cellStyle name="Normal 1495" xfId="3563" xr:uid="{00000000-0005-0000-0000-0000040B0000}"/>
    <cellStyle name="Normal 1496" xfId="3559" xr:uid="{00000000-0005-0000-0000-0000050B0000}"/>
    <cellStyle name="Normal 1497" xfId="3562" xr:uid="{00000000-0005-0000-0000-0000060B0000}"/>
    <cellStyle name="Normal 1498" xfId="3560" xr:uid="{00000000-0005-0000-0000-0000070B0000}"/>
    <cellStyle name="Normal 1499" xfId="4196" xr:uid="{00000000-0005-0000-0000-0000080B0000}"/>
    <cellStyle name="Normal 1499 2" xfId="4254" xr:uid="{D190C0A7-BAE9-4152-AC86-C1882E1143C7}"/>
    <cellStyle name="Normal 15" xfId="7" xr:uid="{00000000-0005-0000-0000-0000090B0000}"/>
    <cellStyle name="Normal 15 2" xfId="975" xr:uid="{00000000-0005-0000-0000-00000A0B0000}"/>
    <cellStyle name="Normal 15 2 2" xfId="3592" xr:uid="{00000000-0005-0000-0000-00000B0B0000}"/>
    <cellStyle name="Normal 15 3" xfId="3582" xr:uid="{00000000-0005-0000-0000-00000C0B0000}"/>
    <cellStyle name="Normal 15 4" xfId="4225" xr:uid="{00000000-0005-0000-0000-00000D0B0000}"/>
    <cellStyle name="Normal 150" xfId="1149" xr:uid="{00000000-0005-0000-0000-00000E0B0000}"/>
    <cellStyle name="Normal 1500" xfId="4198" xr:uid="{00000000-0005-0000-0000-00000F0B0000}"/>
    <cellStyle name="Normal 1501" xfId="4199" xr:uid="{00000000-0005-0000-0000-0000100B0000}"/>
    <cellStyle name="Normal 1502" xfId="4200" xr:uid="{00000000-0005-0000-0000-0000110B0000}"/>
    <cellStyle name="Normal 1503" xfId="4207" xr:uid="{00000000-0005-0000-0000-0000120B0000}"/>
    <cellStyle name="Normal 1503 2" xfId="4209" xr:uid="{00000000-0005-0000-0000-0000130B0000}"/>
    <cellStyle name="Normal 1503 2 2" xfId="4238" xr:uid="{00000000-0005-0000-0000-0000140B0000}"/>
    <cellStyle name="Normal 1504" xfId="4210" xr:uid="{00000000-0005-0000-0000-0000150B0000}"/>
    <cellStyle name="Normal 1504 2" xfId="4244" xr:uid="{00000000-0005-0000-0000-0000160B0000}"/>
    <cellStyle name="Normal 1505" xfId="4235" xr:uid="{00000000-0005-0000-0000-0000170B0000}"/>
    <cellStyle name="Normal 1506" xfId="4222" xr:uid="{00000000-0005-0000-0000-0000180B0000}"/>
    <cellStyle name="Normal 1507" xfId="4221" xr:uid="{00000000-0005-0000-0000-0000190B0000}"/>
    <cellStyle name="Normal 1508" xfId="4236" xr:uid="{00000000-0005-0000-0000-00001A0B0000}"/>
    <cellStyle name="Normal 1509" xfId="4227" xr:uid="{00000000-0005-0000-0000-00001B0B0000}"/>
    <cellStyle name="Normal 151" xfId="1150" xr:uid="{00000000-0005-0000-0000-00001C0B0000}"/>
    <cellStyle name="Normal 1510" xfId="4232" xr:uid="{00000000-0005-0000-0000-00001D0B0000}"/>
    <cellStyle name="Normal 1511" xfId="4240" xr:uid="{00000000-0005-0000-0000-00001E0B0000}"/>
    <cellStyle name="Normal 1512" xfId="4250" xr:uid="{00000000-0005-0000-0000-00001F0B0000}"/>
    <cellStyle name="Normal 1513" xfId="4234" xr:uid="{00000000-0005-0000-0000-0000200B0000}"/>
    <cellStyle name="Normal 1514" xfId="4248" xr:uid="{00000000-0005-0000-0000-0000210B0000}"/>
    <cellStyle name="Normal 1515" xfId="4252" xr:uid="{00000000-0005-0000-0000-0000220B0000}"/>
    <cellStyle name="Normal 1516" xfId="4245" xr:uid="{00000000-0005-0000-0000-0000230B0000}"/>
    <cellStyle name="Normal 152" xfId="1151" xr:uid="{00000000-0005-0000-0000-0000240B0000}"/>
    <cellStyle name="Normal 153" xfId="1152" xr:uid="{00000000-0005-0000-0000-0000250B0000}"/>
    <cellStyle name="Normal 154" xfId="1153" xr:uid="{00000000-0005-0000-0000-0000260B0000}"/>
    <cellStyle name="Normal 155" xfId="1154" xr:uid="{00000000-0005-0000-0000-0000270B0000}"/>
    <cellStyle name="Normal 156" xfId="1155" xr:uid="{00000000-0005-0000-0000-0000280B0000}"/>
    <cellStyle name="Normal 157" xfId="1156" xr:uid="{00000000-0005-0000-0000-0000290B0000}"/>
    <cellStyle name="Normal 158" xfId="1157" xr:uid="{00000000-0005-0000-0000-00002A0B0000}"/>
    <cellStyle name="Normal 159" xfId="1158" xr:uid="{00000000-0005-0000-0000-00002B0B0000}"/>
    <cellStyle name="Normal 16" xfId="11" xr:uid="{00000000-0005-0000-0000-00002C0B0000}"/>
    <cellStyle name="Normal 16 2" xfId="976" xr:uid="{00000000-0005-0000-0000-00002D0B0000}"/>
    <cellStyle name="Normal 16 3" xfId="3585" xr:uid="{00000000-0005-0000-0000-00002E0B0000}"/>
    <cellStyle name="Normal 16 4" xfId="4228" xr:uid="{00000000-0005-0000-0000-00002F0B0000}"/>
    <cellStyle name="Normal 160" xfId="1159" xr:uid="{00000000-0005-0000-0000-0000300B0000}"/>
    <cellStyle name="Normal 161" xfId="1160" xr:uid="{00000000-0005-0000-0000-0000310B0000}"/>
    <cellStyle name="Normal 162" xfId="1161" xr:uid="{00000000-0005-0000-0000-0000320B0000}"/>
    <cellStyle name="Normal 163" xfId="1162" xr:uid="{00000000-0005-0000-0000-0000330B0000}"/>
    <cellStyle name="Normal 164" xfId="1163" xr:uid="{00000000-0005-0000-0000-0000340B0000}"/>
    <cellStyle name="Normal 165" xfId="1164" xr:uid="{00000000-0005-0000-0000-0000350B0000}"/>
    <cellStyle name="Normal 166" xfId="1165" xr:uid="{00000000-0005-0000-0000-0000360B0000}"/>
    <cellStyle name="Normal 167" xfId="1166" xr:uid="{00000000-0005-0000-0000-0000370B0000}"/>
    <cellStyle name="Normal 168" xfId="1167" xr:uid="{00000000-0005-0000-0000-0000380B0000}"/>
    <cellStyle name="Normal 169" xfId="1168" xr:uid="{00000000-0005-0000-0000-0000390B0000}"/>
    <cellStyle name="Normal 17" xfId="15" xr:uid="{00000000-0005-0000-0000-00003A0B0000}"/>
    <cellStyle name="Normal 17 2" xfId="977" xr:uid="{00000000-0005-0000-0000-00003B0B0000}"/>
    <cellStyle name="Normal 170" xfId="1169" xr:uid="{00000000-0005-0000-0000-00003C0B0000}"/>
    <cellStyle name="Normal 171" xfId="1170" xr:uid="{00000000-0005-0000-0000-00003D0B0000}"/>
    <cellStyle name="Normal 172" xfId="1171" xr:uid="{00000000-0005-0000-0000-00003E0B0000}"/>
    <cellStyle name="Normal 173" xfId="1172" xr:uid="{00000000-0005-0000-0000-00003F0B0000}"/>
    <cellStyle name="Normal 174" xfId="1173" xr:uid="{00000000-0005-0000-0000-0000400B0000}"/>
    <cellStyle name="Normal 175" xfId="1174" xr:uid="{00000000-0005-0000-0000-0000410B0000}"/>
    <cellStyle name="Normal 176" xfId="1175" xr:uid="{00000000-0005-0000-0000-0000420B0000}"/>
    <cellStyle name="Normal 176 2" xfId="4218" xr:uid="{00000000-0005-0000-0000-0000430B0000}"/>
    <cellStyle name="Normal 177" xfId="1176" xr:uid="{00000000-0005-0000-0000-0000440B0000}"/>
    <cellStyle name="Normal 177 2" xfId="4217" xr:uid="{00000000-0005-0000-0000-0000450B0000}"/>
    <cellStyle name="Normal 178" xfId="1177" xr:uid="{00000000-0005-0000-0000-0000460B0000}"/>
    <cellStyle name="Normal 179" xfId="1178" xr:uid="{00000000-0005-0000-0000-0000470B0000}"/>
    <cellStyle name="Normal 179 2" xfId="4216" xr:uid="{00000000-0005-0000-0000-0000480B0000}"/>
    <cellStyle name="Normal 18" xfId="25" xr:uid="{00000000-0005-0000-0000-0000490B0000}"/>
    <cellStyle name="Normal 18 2" xfId="978" xr:uid="{00000000-0005-0000-0000-00004A0B0000}"/>
    <cellStyle name="Normal 18 3" xfId="4229" xr:uid="{00000000-0005-0000-0000-00004B0B0000}"/>
    <cellStyle name="Normal 180" xfId="1179" xr:uid="{00000000-0005-0000-0000-00004C0B0000}"/>
    <cellStyle name="Normal 180 2" xfId="4215" xr:uid="{00000000-0005-0000-0000-00004D0B0000}"/>
    <cellStyle name="Normal 181" xfId="1180" xr:uid="{00000000-0005-0000-0000-00004E0B0000}"/>
    <cellStyle name="Normal 181 2" xfId="4214" xr:uid="{00000000-0005-0000-0000-00004F0B0000}"/>
    <cellStyle name="Normal 182" xfId="1181" xr:uid="{00000000-0005-0000-0000-0000500B0000}"/>
    <cellStyle name="Normal 183" xfId="1182" xr:uid="{00000000-0005-0000-0000-0000510B0000}"/>
    <cellStyle name="Normal 184" xfId="1183" xr:uid="{00000000-0005-0000-0000-0000520B0000}"/>
    <cellStyle name="Normal 185" xfId="1184" xr:uid="{00000000-0005-0000-0000-0000530B0000}"/>
    <cellStyle name="Normal 186" xfId="1185" xr:uid="{00000000-0005-0000-0000-0000540B0000}"/>
    <cellStyle name="Normal 187" xfId="1186" xr:uid="{00000000-0005-0000-0000-0000550B0000}"/>
    <cellStyle name="Normal 188" xfId="1187" xr:uid="{00000000-0005-0000-0000-0000560B0000}"/>
    <cellStyle name="Normal 189" xfId="1188" xr:uid="{00000000-0005-0000-0000-0000570B0000}"/>
    <cellStyle name="Normal 19" xfId="81" xr:uid="{00000000-0005-0000-0000-0000580B0000}"/>
    <cellStyle name="Normal 19 2" xfId="129" xr:uid="{00000000-0005-0000-0000-0000590B0000}"/>
    <cellStyle name="Normal 19 2 2" xfId="574" xr:uid="{00000000-0005-0000-0000-00005A0B0000}"/>
    <cellStyle name="Normal 19 3" xfId="132" xr:uid="{00000000-0005-0000-0000-00005B0B0000}"/>
    <cellStyle name="Normal 19 3 2" xfId="575" xr:uid="{00000000-0005-0000-0000-00005C0B0000}"/>
    <cellStyle name="Normal 19 4" xfId="126" xr:uid="{00000000-0005-0000-0000-00005D0B0000}"/>
    <cellStyle name="Normal 19 4 2" xfId="576" xr:uid="{00000000-0005-0000-0000-00005E0B0000}"/>
    <cellStyle name="Normal 19 5" xfId="573" xr:uid="{00000000-0005-0000-0000-00005F0B0000}"/>
    <cellStyle name="Normal 19 6" xfId="979" xr:uid="{00000000-0005-0000-0000-0000600B0000}"/>
    <cellStyle name="Normal 190" xfId="1189" xr:uid="{00000000-0005-0000-0000-0000610B0000}"/>
    <cellStyle name="Normal 191" xfId="1190" xr:uid="{00000000-0005-0000-0000-0000620B0000}"/>
    <cellStyle name="Normal 192" xfId="1191" xr:uid="{00000000-0005-0000-0000-0000630B0000}"/>
    <cellStyle name="Normal 193" xfId="1192" xr:uid="{00000000-0005-0000-0000-0000640B0000}"/>
    <cellStyle name="Normal 194" xfId="1193" xr:uid="{00000000-0005-0000-0000-0000650B0000}"/>
    <cellStyle name="Normal 195" xfId="1194" xr:uid="{00000000-0005-0000-0000-0000660B0000}"/>
    <cellStyle name="Normal 196" xfId="1195" xr:uid="{00000000-0005-0000-0000-0000670B0000}"/>
    <cellStyle name="Normal 197" xfId="1196" xr:uid="{00000000-0005-0000-0000-0000680B0000}"/>
    <cellStyle name="Normal 198" xfId="1197" xr:uid="{00000000-0005-0000-0000-0000690B0000}"/>
    <cellStyle name="Normal 199" xfId="1198" xr:uid="{00000000-0005-0000-0000-00006A0B0000}"/>
    <cellStyle name="Normal 2" xfId="8" xr:uid="{00000000-0005-0000-0000-00006B0B0000}"/>
    <cellStyle name="Normal 2 10" xfId="435" xr:uid="{00000000-0005-0000-0000-00006C0B0000}"/>
    <cellStyle name="Normal 2 10 2" xfId="980" xr:uid="{00000000-0005-0000-0000-00006D0B0000}"/>
    <cellStyle name="Normal 2 10 2 2" xfId="3579" xr:uid="{00000000-0005-0000-0000-00006E0B0000}"/>
    <cellStyle name="Normal 2 10 2 2 2" xfId="4185" xr:uid="{00000000-0005-0000-0000-00006F0B0000}"/>
    <cellStyle name="Normal 2 10 3" xfId="3175" xr:uid="{00000000-0005-0000-0000-0000700B0000}"/>
    <cellStyle name="Normal 2 10 4" xfId="3567" xr:uid="{00000000-0005-0000-0000-0000710B0000}"/>
    <cellStyle name="Normal 2 10 4 2" xfId="4176" xr:uid="{00000000-0005-0000-0000-0000720B0000}"/>
    <cellStyle name="Normal 2 11" xfId="452" xr:uid="{00000000-0005-0000-0000-0000730B0000}"/>
    <cellStyle name="Normal 2 11 2" xfId="464" xr:uid="{00000000-0005-0000-0000-0000740B0000}"/>
    <cellStyle name="Normal 2 11 2 2" xfId="3736" xr:uid="{00000000-0005-0000-0000-0000750B0000}"/>
    <cellStyle name="Normal 2 11 3" xfId="559" xr:uid="{00000000-0005-0000-0000-0000760B0000}"/>
    <cellStyle name="Normal 2 11 4" xfId="3570" xr:uid="{00000000-0005-0000-0000-0000770B0000}"/>
    <cellStyle name="Normal 2 11 4 2" xfId="4179" xr:uid="{00000000-0005-0000-0000-0000780B0000}"/>
    <cellStyle name="Normal 2 11 5" xfId="3726" xr:uid="{00000000-0005-0000-0000-0000790B0000}"/>
    <cellStyle name="Normal 2 12" xfId="496" xr:uid="{00000000-0005-0000-0000-00007A0B0000}"/>
    <cellStyle name="Normal 2 13" xfId="3224" xr:uid="{00000000-0005-0000-0000-00007B0B0000}"/>
    <cellStyle name="Normal 2 13 2" xfId="3935" xr:uid="{00000000-0005-0000-0000-00007C0B0000}"/>
    <cellStyle name="Normal 2 14" xfId="3225" xr:uid="{00000000-0005-0000-0000-00007D0B0000}"/>
    <cellStyle name="Normal 2 14 2" xfId="3936" xr:uid="{00000000-0005-0000-0000-00007E0B0000}"/>
    <cellStyle name="Normal 2 15" xfId="3492" xr:uid="{00000000-0005-0000-0000-00007F0B0000}"/>
    <cellStyle name="Normal 2 15 2" xfId="4124" xr:uid="{00000000-0005-0000-0000-0000800B0000}"/>
    <cellStyle name="Normal 2 16" xfId="3520" xr:uid="{00000000-0005-0000-0000-0000810B0000}"/>
    <cellStyle name="Normal 2 16 2" xfId="4145" xr:uid="{00000000-0005-0000-0000-0000820B0000}"/>
    <cellStyle name="Normal 2 17" xfId="3549" xr:uid="{00000000-0005-0000-0000-0000830B0000}"/>
    <cellStyle name="Normal 2 17 2" xfId="4167" xr:uid="{00000000-0005-0000-0000-0000840B0000}"/>
    <cellStyle name="Normal 2 18" xfId="3553" xr:uid="{00000000-0005-0000-0000-0000850B0000}"/>
    <cellStyle name="Normal 2 19" xfId="3557" xr:uid="{00000000-0005-0000-0000-0000860B0000}"/>
    <cellStyle name="Normal 2 19 2" xfId="4170" xr:uid="{00000000-0005-0000-0000-0000870B0000}"/>
    <cellStyle name="Normal 2 2" xfId="22" xr:uid="{00000000-0005-0000-0000-0000880B0000}"/>
    <cellStyle name="Normal 2 2 2" xfId="34" xr:uid="{00000000-0005-0000-0000-0000890B0000}"/>
    <cellStyle name="Normal 2 2 2 2" xfId="344" xr:uid="{00000000-0005-0000-0000-00008A0B0000}"/>
    <cellStyle name="Normal 2 2 3" xfId="83" xr:uid="{00000000-0005-0000-0000-00008B0B0000}"/>
    <cellStyle name="Normal 2 2 3 2" xfId="350" xr:uid="{00000000-0005-0000-0000-00008C0B0000}"/>
    <cellStyle name="Normal 2 2 3 3" xfId="580" xr:uid="{00000000-0005-0000-0000-00008D0B0000}"/>
    <cellStyle name="Normal 2 2 3 3 2" xfId="3789" xr:uid="{00000000-0005-0000-0000-00008E0B0000}"/>
    <cellStyle name="Normal 2 2 3 4" xfId="3299" xr:uid="{00000000-0005-0000-0000-00008F0B0000}"/>
    <cellStyle name="Normal 2 2 3 4 2" xfId="3996" xr:uid="{00000000-0005-0000-0000-0000900B0000}"/>
    <cellStyle name="Normal 2 2 3 5" xfId="3610" xr:uid="{00000000-0005-0000-0000-0000910B0000}"/>
    <cellStyle name="Normal 2 2 4" xfId="356" xr:uid="{00000000-0005-0000-0000-0000920B0000}"/>
    <cellStyle name="Normal 2 2 5" xfId="337" xr:uid="{00000000-0005-0000-0000-0000930B0000}"/>
    <cellStyle name="Normal 2 2 6" xfId="578" xr:uid="{00000000-0005-0000-0000-0000940B0000}"/>
    <cellStyle name="Normal 2 2 6 2" xfId="3788" xr:uid="{00000000-0005-0000-0000-0000950B0000}"/>
    <cellStyle name="Normal 2 2 7" xfId="3298" xr:uid="{00000000-0005-0000-0000-0000960B0000}"/>
    <cellStyle name="Normal 2 2 7 2" xfId="3995" xr:uid="{00000000-0005-0000-0000-0000970B0000}"/>
    <cellStyle name="Normal 2 2 8" xfId="3599" xr:uid="{00000000-0005-0000-0000-0000980B0000}"/>
    <cellStyle name="Normal 2 2 8 2" xfId="4190" xr:uid="{00000000-0005-0000-0000-0000990B0000}"/>
    <cellStyle name="Normal 2 2 8 3" xfId="4226" xr:uid="{00000000-0005-0000-0000-00009A0B0000}"/>
    <cellStyle name="Normal 2 2 9" xfId="3606" xr:uid="{00000000-0005-0000-0000-00009B0B0000}"/>
    <cellStyle name="Normal 2 20" xfId="4249" xr:uid="{00000000-0005-0000-0000-00009C0B0000}"/>
    <cellStyle name="Normal 2 3" xfId="35" xr:uid="{00000000-0005-0000-0000-00009D0B0000}"/>
    <cellStyle name="Normal 2 3 2" xfId="357" xr:uid="{00000000-0005-0000-0000-00009E0B0000}"/>
    <cellStyle name="Normal 2 3 2 2" xfId="981" xr:uid="{00000000-0005-0000-0000-00009F0B0000}"/>
    <cellStyle name="Normal 2 3 3" xfId="347" xr:uid="{00000000-0005-0000-0000-0000A00B0000}"/>
    <cellStyle name="Normal 2 3 4" xfId="855" xr:uid="{00000000-0005-0000-0000-0000A10B0000}"/>
    <cellStyle name="Normal 2 4" xfId="16" xr:uid="{00000000-0005-0000-0000-0000A20B0000}"/>
    <cellStyle name="Normal 2 4 2" xfId="358" xr:uid="{00000000-0005-0000-0000-0000A30B0000}"/>
    <cellStyle name="Normal 2 4 2 2" xfId="982" xr:uid="{00000000-0005-0000-0000-0000A40B0000}"/>
    <cellStyle name="Normal 2 4 3" xfId="856" xr:uid="{00000000-0005-0000-0000-0000A50B0000}"/>
    <cellStyle name="Normal 2 5" xfId="32" xr:uid="{00000000-0005-0000-0000-0000A60B0000}"/>
    <cellStyle name="Normal 2 5 2" xfId="359" xr:uid="{00000000-0005-0000-0000-0000A70B0000}"/>
    <cellStyle name="Normal 2 5 2 2" xfId="983" xr:uid="{00000000-0005-0000-0000-0000A80B0000}"/>
    <cellStyle name="Normal 2 5 3" xfId="857" xr:uid="{00000000-0005-0000-0000-0000A90B0000}"/>
    <cellStyle name="Normal 2 6" xfId="139" xr:uid="{00000000-0005-0000-0000-0000AA0B0000}"/>
    <cellStyle name="Normal 2 6 2" xfId="360" xr:uid="{00000000-0005-0000-0000-0000AB0B0000}"/>
    <cellStyle name="Normal 2 6 2 2" xfId="984" xr:uid="{00000000-0005-0000-0000-0000AC0B0000}"/>
    <cellStyle name="Normal 2 6 3" xfId="858" xr:uid="{00000000-0005-0000-0000-0000AD0B0000}"/>
    <cellStyle name="Normal 2 6 4" xfId="3612" xr:uid="{00000000-0005-0000-0000-0000AE0B0000}"/>
    <cellStyle name="Normal 2 7" xfId="142" xr:uid="{00000000-0005-0000-0000-0000AF0B0000}"/>
    <cellStyle name="Normal 2 7 2" xfId="361" xr:uid="{00000000-0005-0000-0000-0000B00B0000}"/>
    <cellStyle name="Normal 2 7 2 2" xfId="985" xr:uid="{00000000-0005-0000-0000-0000B10B0000}"/>
    <cellStyle name="Normal 2 7 3" xfId="859" xr:uid="{00000000-0005-0000-0000-0000B20B0000}"/>
    <cellStyle name="Normal 2 8" xfId="362" xr:uid="{00000000-0005-0000-0000-0000B30B0000}"/>
    <cellStyle name="Normal 2 8 2" xfId="986" xr:uid="{00000000-0005-0000-0000-0000B40B0000}"/>
    <cellStyle name="Normal 2 9" xfId="336" xr:uid="{00000000-0005-0000-0000-0000B50B0000}"/>
    <cellStyle name="Normal 2 9 2" xfId="987" xr:uid="{00000000-0005-0000-0000-0000B60B0000}"/>
    <cellStyle name="Normal 2 9 2 2" xfId="3576" xr:uid="{00000000-0005-0000-0000-0000B70B0000}"/>
    <cellStyle name="Normal 2 9 2 2 2" xfId="4182" xr:uid="{00000000-0005-0000-0000-0000B80B0000}"/>
    <cellStyle name="Normal 2 9 3" xfId="3564" xr:uid="{00000000-0005-0000-0000-0000B90B0000}"/>
    <cellStyle name="Normal 2 9 3 2" xfId="4173" xr:uid="{00000000-0005-0000-0000-0000BA0B0000}"/>
    <cellStyle name="Normal 2 9 4" xfId="3722" xr:uid="{00000000-0005-0000-0000-0000BB0B0000}"/>
    <cellStyle name="Normal 2_Sheet1" xfId="988" xr:uid="{00000000-0005-0000-0000-0000BC0B0000}"/>
    <cellStyle name="Normal 20" xfId="135" xr:uid="{00000000-0005-0000-0000-0000BD0B0000}"/>
    <cellStyle name="Normal 20 2" xfId="584" xr:uid="{00000000-0005-0000-0000-0000BE0B0000}"/>
    <cellStyle name="Normal 20 3" xfId="989" xr:uid="{00000000-0005-0000-0000-0000BF0B0000}"/>
    <cellStyle name="Normal 20 4" xfId="4231" xr:uid="{00000000-0005-0000-0000-0000C00B0000}"/>
    <cellStyle name="Normal 200" xfId="1199" xr:uid="{00000000-0005-0000-0000-0000C10B0000}"/>
    <cellStyle name="Normal 201" xfId="1200" xr:uid="{00000000-0005-0000-0000-0000C20B0000}"/>
    <cellStyle name="Normal 202" xfId="1201" xr:uid="{00000000-0005-0000-0000-0000C30B0000}"/>
    <cellStyle name="Normal 203" xfId="1202" xr:uid="{00000000-0005-0000-0000-0000C40B0000}"/>
    <cellStyle name="Normal 204" xfId="1203" xr:uid="{00000000-0005-0000-0000-0000C50B0000}"/>
    <cellStyle name="Normal 205" xfId="1204" xr:uid="{00000000-0005-0000-0000-0000C60B0000}"/>
    <cellStyle name="Normal 206" xfId="1205" xr:uid="{00000000-0005-0000-0000-0000C70B0000}"/>
    <cellStyle name="Normal 207" xfId="1206" xr:uid="{00000000-0005-0000-0000-0000C80B0000}"/>
    <cellStyle name="Normal 208" xfId="1207" xr:uid="{00000000-0005-0000-0000-0000C90B0000}"/>
    <cellStyle name="Normal 209" xfId="1208" xr:uid="{00000000-0005-0000-0000-0000CA0B0000}"/>
    <cellStyle name="Normal 21" xfId="333" xr:uid="{00000000-0005-0000-0000-0000CB0B0000}"/>
    <cellStyle name="Normal 21 2" xfId="485" xr:uid="{00000000-0005-0000-0000-0000CC0B0000}"/>
    <cellStyle name="Normal 21 3" xfId="990" xr:uid="{00000000-0005-0000-0000-0000CD0B0000}"/>
    <cellStyle name="Normal 21 4" xfId="3601" xr:uid="{00000000-0005-0000-0000-0000CE0B0000}"/>
    <cellStyle name="Normal 21 5" xfId="4230" xr:uid="{00000000-0005-0000-0000-0000CF0B0000}"/>
    <cellStyle name="Normal 210" xfId="1209" xr:uid="{00000000-0005-0000-0000-0000D00B0000}"/>
    <cellStyle name="Normal 211" xfId="1210" xr:uid="{00000000-0005-0000-0000-0000D10B0000}"/>
    <cellStyle name="Normal 212" xfId="1211" xr:uid="{00000000-0005-0000-0000-0000D20B0000}"/>
    <cellStyle name="Normal 213" xfId="1212" xr:uid="{00000000-0005-0000-0000-0000D30B0000}"/>
    <cellStyle name="Normal 214" xfId="1213" xr:uid="{00000000-0005-0000-0000-0000D40B0000}"/>
    <cellStyle name="Normal 215" xfId="1214" xr:uid="{00000000-0005-0000-0000-0000D50B0000}"/>
    <cellStyle name="Normal 216" xfId="1215" xr:uid="{00000000-0005-0000-0000-0000D60B0000}"/>
    <cellStyle name="Normal 217" xfId="1216" xr:uid="{00000000-0005-0000-0000-0000D70B0000}"/>
    <cellStyle name="Normal 218" xfId="1217" xr:uid="{00000000-0005-0000-0000-0000D80B0000}"/>
    <cellStyle name="Normal 219" xfId="1218" xr:uid="{00000000-0005-0000-0000-0000D90B0000}"/>
    <cellStyle name="Normal 22" xfId="406" xr:uid="{00000000-0005-0000-0000-0000DA0B0000}"/>
    <cellStyle name="Normal 22 2" xfId="991" xr:uid="{00000000-0005-0000-0000-0000DB0B0000}"/>
    <cellStyle name="Normal 22 3" xfId="3725" xr:uid="{00000000-0005-0000-0000-0000DC0B0000}"/>
    <cellStyle name="Normal 22 4" xfId="4224" xr:uid="{00000000-0005-0000-0000-0000DD0B0000}"/>
    <cellStyle name="Normal 220" xfId="1219" xr:uid="{00000000-0005-0000-0000-0000DE0B0000}"/>
    <cellStyle name="Normal 221" xfId="1220" xr:uid="{00000000-0005-0000-0000-0000DF0B0000}"/>
    <cellStyle name="Normal 222" xfId="1221" xr:uid="{00000000-0005-0000-0000-0000E00B0000}"/>
    <cellStyle name="Normal 223" xfId="1222" xr:uid="{00000000-0005-0000-0000-0000E10B0000}"/>
    <cellStyle name="Normal 224" xfId="1223" xr:uid="{00000000-0005-0000-0000-0000E20B0000}"/>
    <cellStyle name="Normal 225" xfId="1224" xr:uid="{00000000-0005-0000-0000-0000E30B0000}"/>
    <cellStyle name="Normal 226" xfId="1225" xr:uid="{00000000-0005-0000-0000-0000E40B0000}"/>
    <cellStyle name="Normal 227" xfId="1226" xr:uid="{00000000-0005-0000-0000-0000E50B0000}"/>
    <cellStyle name="Normal 228" xfId="1227" xr:uid="{00000000-0005-0000-0000-0000E60B0000}"/>
    <cellStyle name="Normal 229" xfId="1228" xr:uid="{00000000-0005-0000-0000-0000E70B0000}"/>
    <cellStyle name="Normal 23" xfId="454" xr:uid="{00000000-0005-0000-0000-0000E80B0000}"/>
    <cellStyle name="Normal 23 2" xfId="992" xr:uid="{00000000-0005-0000-0000-0000E90B0000}"/>
    <cellStyle name="Normal 230" xfId="1229" xr:uid="{00000000-0005-0000-0000-0000EA0B0000}"/>
    <cellStyle name="Normal 231" xfId="1230" xr:uid="{00000000-0005-0000-0000-0000EB0B0000}"/>
    <cellStyle name="Normal 232" xfId="1231" xr:uid="{00000000-0005-0000-0000-0000EC0B0000}"/>
    <cellStyle name="Normal 233" xfId="1232" xr:uid="{00000000-0005-0000-0000-0000ED0B0000}"/>
    <cellStyle name="Normal 234" xfId="1233" xr:uid="{00000000-0005-0000-0000-0000EE0B0000}"/>
    <cellStyle name="Normal 235" xfId="1234" xr:uid="{00000000-0005-0000-0000-0000EF0B0000}"/>
    <cellStyle name="Normal 236" xfId="1235" xr:uid="{00000000-0005-0000-0000-0000F00B0000}"/>
    <cellStyle name="Normal 237" xfId="1236" xr:uid="{00000000-0005-0000-0000-0000F10B0000}"/>
    <cellStyle name="Normal 238" xfId="1237" xr:uid="{00000000-0005-0000-0000-0000F20B0000}"/>
    <cellStyle name="Normal 239" xfId="1238" xr:uid="{00000000-0005-0000-0000-0000F30B0000}"/>
    <cellStyle name="Normal 24" xfId="137" xr:uid="{00000000-0005-0000-0000-0000F40B0000}"/>
    <cellStyle name="Normal 240" xfId="1239" xr:uid="{00000000-0005-0000-0000-0000F50B0000}"/>
    <cellStyle name="Normal 241" xfId="1240" xr:uid="{00000000-0005-0000-0000-0000F60B0000}"/>
    <cellStyle name="Normal 242" xfId="1241" xr:uid="{00000000-0005-0000-0000-0000F70B0000}"/>
    <cellStyle name="Normal 243" xfId="1242" xr:uid="{00000000-0005-0000-0000-0000F80B0000}"/>
    <cellStyle name="Normal 244" xfId="1243" xr:uid="{00000000-0005-0000-0000-0000F90B0000}"/>
    <cellStyle name="Normal 245" xfId="1244" xr:uid="{00000000-0005-0000-0000-0000FA0B0000}"/>
    <cellStyle name="Normal 246" xfId="1245" xr:uid="{00000000-0005-0000-0000-0000FB0B0000}"/>
    <cellStyle name="Normal 247" xfId="1246" xr:uid="{00000000-0005-0000-0000-0000FC0B0000}"/>
    <cellStyle name="Normal 248" xfId="1247" xr:uid="{00000000-0005-0000-0000-0000FD0B0000}"/>
    <cellStyle name="Normal 249" xfId="1248" xr:uid="{00000000-0005-0000-0000-0000FE0B0000}"/>
    <cellStyle name="Normal 25" xfId="455" xr:uid="{00000000-0005-0000-0000-0000FF0B0000}"/>
    <cellStyle name="Normal 25 2" xfId="459" xr:uid="{00000000-0005-0000-0000-0000000C0000}"/>
    <cellStyle name="Normal 25 2 2" xfId="3732" xr:uid="{00000000-0005-0000-0000-0000010C0000}"/>
    <cellStyle name="Normal 25 3" xfId="463" xr:uid="{00000000-0005-0000-0000-0000020C0000}"/>
    <cellStyle name="Normal 25 3 2" xfId="3735" xr:uid="{00000000-0005-0000-0000-0000030C0000}"/>
    <cellStyle name="Normal 25 4" xfId="993" xr:uid="{00000000-0005-0000-0000-0000040C0000}"/>
    <cellStyle name="Normal 25 5" xfId="3728" xr:uid="{00000000-0005-0000-0000-0000050C0000}"/>
    <cellStyle name="Normal 25 6" xfId="4223" xr:uid="{00000000-0005-0000-0000-0000060C0000}"/>
    <cellStyle name="Normal 250" xfId="1249" xr:uid="{00000000-0005-0000-0000-0000070C0000}"/>
    <cellStyle name="Normal 251" xfId="1250" xr:uid="{00000000-0005-0000-0000-0000080C0000}"/>
    <cellStyle name="Normal 252" xfId="1251" xr:uid="{00000000-0005-0000-0000-0000090C0000}"/>
    <cellStyle name="Normal 253" xfId="1252" xr:uid="{00000000-0005-0000-0000-00000A0C0000}"/>
    <cellStyle name="Normal 254" xfId="1253" xr:uid="{00000000-0005-0000-0000-00000B0C0000}"/>
    <cellStyle name="Normal 255" xfId="1254" xr:uid="{00000000-0005-0000-0000-00000C0C0000}"/>
    <cellStyle name="Normal 256" xfId="1255" xr:uid="{00000000-0005-0000-0000-00000D0C0000}"/>
    <cellStyle name="Normal 257" xfId="1256" xr:uid="{00000000-0005-0000-0000-00000E0C0000}"/>
    <cellStyle name="Normal 258" xfId="1257" xr:uid="{00000000-0005-0000-0000-00000F0C0000}"/>
    <cellStyle name="Normal 259" xfId="1258" xr:uid="{00000000-0005-0000-0000-0000100C0000}"/>
    <cellStyle name="Normal 26" xfId="456" xr:uid="{00000000-0005-0000-0000-0000110C0000}"/>
    <cellStyle name="Normal 26 2" xfId="994" xr:uid="{00000000-0005-0000-0000-0000120C0000}"/>
    <cellStyle name="Normal 26 3" xfId="3729" xr:uid="{00000000-0005-0000-0000-0000130C0000}"/>
    <cellStyle name="Normal 260" xfId="1259" xr:uid="{00000000-0005-0000-0000-0000140C0000}"/>
    <cellStyle name="Normal 261" xfId="1260" xr:uid="{00000000-0005-0000-0000-0000150C0000}"/>
    <cellStyle name="Normal 262" xfId="1261" xr:uid="{00000000-0005-0000-0000-0000160C0000}"/>
    <cellStyle name="Normal 263" xfId="1262" xr:uid="{00000000-0005-0000-0000-0000170C0000}"/>
    <cellStyle name="Normal 264" xfId="1263" xr:uid="{00000000-0005-0000-0000-0000180C0000}"/>
    <cellStyle name="Normal 265" xfId="1264" xr:uid="{00000000-0005-0000-0000-0000190C0000}"/>
    <cellStyle name="Normal 266" xfId="1265" xr:uid="{00000000-0005-0000-0000-00001A0C0000}"/>
    <cellStyle name="Normal 267" xfId="1266" xr:uid="{00000000-0005-0000-0000-00001B0C0000}"/>
    <cellStyle name="Normal 268" xfId="1267" xr:uid="{00000000-0005-0000-0000-00001C0C0000}"/>
    <cellStyle name="Normal 269" xfId="1268" xr:uid="{00000000-0005-0000-0000-00001D0C0000}"/>
    <cellStyle name="Normal 27" xfId="138" xr:uid="{00000000-0005-0000-0000-00001E0C0000}"/>
    <cellStyle name="Normal 270" xfId="1269" xr:uid="{00000000-0005-0000-0000-00001F0C0000}"/>
    <cellStyle name="Normal 271" xfId="1270" xr:uid="{00000000-0005-0000-0000-0000200C0000}"/>
    <cellStyle name="Normal 272" xfId="1271" xr:uid="{00000000-0005-0000-0000-0000210C0000}"/>
    <cellStyle name="Normal 273" xfId="1272" xr:uid="{00000000-0005-0000-0000-0000220C0000}"/>
    <cellStyle name="Normal 274" xfId="1273" xr:uid="{00000000-0005-0000-0000-0000230C0000}"/>
    <cellStyle name="Normal 275" xfId="1274" xr:uid="{00000000-0005-0000-0000-0000240C0000}"/>
    <cellStyle name="Normal 276" xfId="1275" xr:uid="{00000000-0005-0000-0000-0000250C0000}"/>
    <cellStyle name="Normal 277" xfId="1276" xr:uid="{00000000-0005-0000-0000-0000260C0000}"/>
    <cellStyle name="Normal 278" xfId="1277" xr:uid="{00000000-0005-0000-0000-0000270C0000}"/>
    <cellStyle name="Normal 279" xfId="1278" xr:uid="{00000000-0005-0000-0000-0000280C0000}"/>
    <cellStyle name="Normal 28" xfId="460" xr:uid="{00000000-0005-0000-0000-0000290C0000}"/>
    <cellStyle name="Normal 28 2" xfId="995" xr:uid="{00000000-0005-0000-0000-00002A0C0000}"/>
    <cellStyle name="Normal 28 3" xfId="3733" xr:uid="{00000000-0005-0000-0000-00002B0C0000}"/>
    <cellStyle name="Normal 280" xfId="1279" xr:uid="{00000000-0005-0000-0000-00002C0C0000}"/>
    <cellStyle name="Normal 281" xfId="1280" xr:uid="{00000000-0005-0000-0000-00002D0C0000}"/>
    <cellStyle name="Normal 282" xfId="1281" xr:uid="{00000000-0005-0000-0000-00002E0C0000}"/>
    <cellStyle name="Normal 283" xfId="1282" xr:uid="{00000000-0005-0000-0000-00002F0C0000}"/>
    <cellStyle name="Normal 284" xfId="1283" xr:uid="{00000000-0005-0000-0000-0000300C0000}"/>
    <cellStyle name="Normal 285" xfId="1284" xr:uid="{00000000-0005-0000-0000-0000310C0000}"/>
    <cellStyle name="Normal 286" xfId="1285" xr:uid="{00000000-0005-0000-0000-0000320C0000}"/>
    <cellStyle name="Normal 287" xfId="1286" xr:uid="{00000000-0005-0000-0000-0000330C0000}"/>
    <cellStyle name="Normal 288" xfId="1287" xr:uid="{00000000-0005-0000-0000-0000340C0000}"/>
    <cellStyle name="Normal 289" xfId="1288" xr:uid="{00000000-0005-0000-0000-0000350C0000}"/>
    <cellStyle name="Normal 29" xfId="462" xr:uid="{00000000-0005-0000-0000-0000360C0000}"/>
    <cellStyle name="Normal 29 2" xfId="996" xr:uid="{00000000-0005-0000-0000-0000370C0000}"/>
    <cellStyle name="Normal 29 3" xfId="3734" xr:uid="{00000000-0005-0000-0000-0000380C0000}"/>
    <cellStyle name="Normal 29 4" xfId="4233" xr:uid="{00000000-0005-0000-0000-0000390C0000}"/>
    <cellStyle name="Normal 290" xfId="1289" xr:uid="{00000000-0005-0000-0000-00003A0C0000}"/>
    <cellStyle name="Normal 291" xfId="1290" xr:uid="{00000000-0005-0000-0000-00003B0C0000}"/>
    <cellStyle name="Normal 292" xfId="1291" xr:uid="{00000000-0005-0000-0000-00003C0C0000}"/>
    <cellStyle name="Normal 293" xfId="1292" xr:uid="{00000000-0005-0000-0000-00003D0C0000}"/>
    <cellStyle name="Normal 294" xfId="1293" xr:uid="{00000000-0005-0000-0000-00003E0C0000}"/>
    <cellStyle name="Normal 295" xfId="1294" xr:uid="{00000000-0005-0000-0000-00003F0C0000}"/>
    <cellStyle name="Normal 296" xfId="1295" xr:uid="{00000000-0005-0000-0000-0000400C0000}"/>
    <cellStyle name="Normal 297" xfId="1296" xr:uid="{00000000-0005-0000-0000-0000410C0000}"/>
    <cellStyle name="Normal 298" xfId="1297" xr:uid="{00000000-0005-0000-0000-0000420C0000}"/>
    <cellStyle name="Normal 299" xfId="1298" xr:uid="{00000000-0005-0000-0000-0000430C0000}"/>
    <cellStyle name="Normal 3" xfId="27" xr:uid="{00000000-0005-0000-0000-0000440C0000}"/>
    <cellStyle name="Normal 3 10" xfId="502" xr:uid="{00000000-0005-0000-0000-0000450C0000}"/>
    <cellStyle name="Normal 3 11" xfId="3159" xr:uid="{00000000-0005-0000-0000-0000460C0000}"/>
    <cellStyle name="Normal 3 12" xfId="3528" xr:uid="{00000000-0005-0000-0000-0000470C0000}"/>
    <cellStyle name="Normal 3 12 2" xfId="4147" xr:uid="{00000000-0005-0000-0000-0000480C0000}"/>
    <cellStyle name="Normal 3 13" xfId="3552" xr:uid="{00000000-0005-0000-0000-0000490C0000}"/>
    <cellStyle name="Normal 3 14" xfId="4246" xr:uid="{00000000-0005-0000-0000-00004A0C0000}"/>
    <cellStyle name="Normal 3 2" xfId="33" xr:uid="{00000000-0005-0000-0000-00004B0C0000}"/>
    <cellStyle name="Normal 3 2 2" xfId="305" xr:uid="{00000000-0005-0000-0000-00004C0C0000}"/>
    <cellStyle name="Normal 3 2 2 2" xfId="3694" xr:uid="{00000000-0005-0000-0000-00004D0C0000}"/>
    <cellStyle name="Normal 3 2 3" xfId="346" xr:uid="{00000000-0005-0000-0000-00004E0C0000}"/>
    <cellStyle name="Normal 3 2 4" xfId="461" xr:uid="{00000000-0005-0000-0000-00004F0C0000}"/>
    <cellStyle name="Normal 3 2 5" xfId="997" xr:uid="{00000000-0005-0000-0000-0000500C0000}"/>
    <cellStyle name="Normal 3 2 6" xfId="4203" xr:uid="{00000000-0005-0000-0000-0000510C0000}"/>
    <cellStyle name="Normal 3 2 7" xfId="4251" xr:uid="{00000000-0005-0000-0000-0000520C0000}"/>
    <cellStyle name="Normal 3 3" xfId="127" xr:uid="{00000000-0005-0000-0000-0000530C0000}"/>
    <cellStyle name="Normal 3 3 2" xfId="363" xr:uid="{00000000-0005-0000-0000-0000540C0000}"/>
    <cellStyle name="Normal 3 3 3" xfId="587" xr:uid="{00000000-0005-0000-0000-0000550C0000}"/>
    <cellStyle name="Normal 3 4" xfId="130" xr:uid="{00000000-0005-0000-0000-0000560C0000}"/>
    <cellStyle name="Normal 3 4 2" xfId="364" xr:uid="{00000000-0005-0000-0000-0000570C0000}"/>
    <cellStyle name="Normal 3 4 3" xfId="588" xr:uid="{00000000-0005-0000-0000-0000580C0000}"/>
    <cellStyle name="Normal 3 5" xfId="85" xr:uid="{00000000-0005-0000-0000-0000590C0000}"/>
    <cellStyle name="Normal 3 5 2" xfId="335" xr:uid="{00000000-0005-0000-0000-00005A0C0000}"/>
    <cellStyle name="Normal 3 5 3" xfId="589" xr:uid="{00000000-0005-0000-0000-00005B0C0000}"/>
    <cellStyle name="Normal 3 6" xfId="133" xr:uid="{00000000-0005-0000-0000-00005C0C0000}"/>
    <cellStyle name="Normal 3 6 2" xfId="590" xr:uid="{00000000-0005-0000-0000-00005D0C0000}"/>
    <cellStyle name="Normal 3 7" xfId="184" xr:uid="{00000000-0005-0000-0000-00005E0C0000}"/>
    <cellStyle name="Normal 3 7 2" xfId="3627" xr:uid="{00000000-0005-0000-0000-00005F0C0000}"/>
    <cellStyle name="Normal 3 8" xfId="403" xr:uid="{00000000-0005-0000-0000-0000600C0000}"/>
    <cellStyle name="Normal 3 9" xfId="453" xr:uid="{00000000-0005-0000-0000-0000610C0000}"/>
    <cellStyle name="Normal 3 9 2" xfId="3727" xr:uid="{00000000-0005-0000-0000-0000620C0000}"/>
    <cellStyle name="Normal 30" xfId="465" xr:uid="{00000000-0005-0000-0000-0000630C0000}"/>
    <cellStyle name="Normal 30 2" xfId="998" xr:uid="{00000000-0005-0000-0000-0000640C0000}"/>
    <cellStyle name="Normal 30 3" xfId="3737" xr:uid="{00000000-0005-0000-0000-0000650C0000}"/>
    <cellStyle name="Normal 300" xfId="1299" xr:uid="{00000000-0005-0000-0000-0000660C0000}"/>
    <cellStyle name="Normal 301" xfId="1300" xr:uid="{00000000-0005-0000-0000-0000670C0000}"/>
    <cellStyle name="Normal 302" xfId="1301" xr:uid="{00000000-0005-0000-0000-0000680C0000}"/>
    <cellStyle name="Normal 303" xfId="1302" xr:uid="{00000000-0005-0000-0000-0000690C0000}"/>
    <cellStyle name="Normal 304" xfId="1303" xr:uid="{00000000-0005-0000-0000-00006A0C0000}"/>
    <cellStyle name="Normal 305" xfId="1304" xr:uid="{00000000-0005-0000-0000-00006B0C0000}"/>
    <cellStyle name="Normal 306" xfId="1305" xr:uid="{00000000-0005-0000-0000-00006C0C0000}"/>
    <cellStyle name="Normal 307" xfId="1306" xr:uid="{00000000-0005-0000-0000-00006D0C0000}"/>
    <cellStyle name="Normal 308" xfId="1307" xr:uid="{00000000-0005-0000-0000-00006E0C0000}"/>
    <cellStyle name="Normal 309" xfId="1308" xr:uid="{00000000-0005-0000-0000-00006F0C0000}"/>
    <cellStyle name="Normal 31" xfId="466" xr:uid="{00000000-0005-0000-0000-0000700C0000}"/>
    <cellStyle name="Normal 31 2" xfId="999" xr:uid="{00000000-0005-0000-0000-0000710C0000}"/>
    <cellStyle name="Normal 310" xfId="1309" xr:uid="{00000000-0005-0000-0000-0000720C0000}"/>
    <cellStyle name="Normal 311" xfId="1310" xr:uid="{00000000-0005-0000-0000-0000730C0000}"/>
    <cellStyle name="Normal 312" xfId="1311" xr:uid="{00000000-0005-0000-0000-0000740C0000}"/>
    <cellStyle name="Normal 313" xfId="1312" xr:uid="{00000000-0005-0000-0000-0000750C0000}"/>
    <cellStyle name="Normal 314" xfId="1313" xr:uid="{00000000-0005-0000-0000-0000760C0000}"/>
    <cellStyle name="Normal 315" xfId="1314" xr:uid="{00000000-0005-0000-0000-0000770C0000}"/>
    <cellStyle name="Normal 316" xfId="1315" xr:uid="{00000000-0005-0000-0000-0000780C0000}"/>
    <cellStyle name="Normal 317" xfId="1316" xr:uid="{00000000-0005-0000-0000-0000790C0000}"/>
    <cellStyle name="Normal 318" xfId="1317" xr:uid="{00000000-0005-0000-0000-00007A0C0000}"/>
    <cellStyle name="Normal 319" xfId="1318" xr:uid="{00000000-0005-0000-0000-00007B0C0000}"/>
    <cellStyle name="Normal 32" xfId="467" xr:uid="{00000000-0005-0000-0000-00007C0C0000}"/>
    <cellStyle name="Normal 32 2" xfId="899" xr:uid="{00000000-0005-0000-0000-00007D0C0000}"/>
    <cellStyle name="Normal 32 3" xfId="3604" xr:uid="{00000000-0005-0000-0000-00007E0C0000}"/>
    <cellStyle name="Normal 32 3 2" xfId="4194" xr:uid="{00000000-0005-0000-0000-00007F0C0000}"/>
    <cellStyle name="Normal 32 4" xfId="3738" xr:uid="{00000000-0005-0000-0000-0000800C0000}"/>
    <cellStyle name="Normal 320" xfId="1319" xr:uid="{00000000-0005-0000-0000-0000810C0000}"/>
    <cellStyle name="Normal 321" xfId="1320" xr:uid="{00000000-0005-0000-0000-0000820C0000}"/>
    <cellStyle name="Normal 322" xfId="1321" xr:uid="{00000000-0005-0000-0000-0000830C0000}"/>
    <cellStyle name="Normal 323" xfId="1322" xr:uid="{00000000-0005-0000-0000-0000840C0000}"/>
    <cellStyle name="Normal 324" xfId="1323" xr:uid="{00000000-0005-0000-0000-0000850C0000}"/>
    <cellStyle name="Normal 325" xfId="1324" xr:uid="{00000000-0005-0000-0000-0000860C0000}"/>
    <cellStyle name="Normal 326" xfId="1325" xr:uid="{00000000-0005-0000-0000-0000870C0000}"/>
    <cellStyle name="Normal 327" xfId="1326" xr:uid="{00000000-0005-0000-0000-0000880C0000}"/>
    <cellStyle name="Normal 328" xfId="1327" xr:uid="{00000000-0005-0000-0000-0000890C0000}"/>
    <cellStyle name="Normal 329" xfId="1328" xr:uid="{00000000-0005-0000-0000-00008A0C0000}"/>
    <cellStyle name="Normal 33" xfId="482" xr:uid="{00000000-0005-0000-0000-00008B0C0000}"/>
    <cellStyle name="Normal 33 2" xfId="1022" xr:uid="{00000000-0005-0000-0000-00008C0C0000}"/>
    <cellStyle name="Normal 33 3" xfId="3753" xr:uid="{00000000-0005-0000-0000-00008D0C0000}"/>
    <cellStyle name="Normal 330" xfId="1329" xr:uid="{00000000-0005-0000-0000-00008E0C0000}"/>
    <cellStyle name="Normal 331" xfId="1330" xr:uid="{00000000-0005-0000-0000-00008F0C0000}"/>
    <cellStyle name="Normal 332" xfId="1331" xr:uid="{00000000-0005-0000-0000-0000900C0000}"/>
    <cellStyle name="Normal 333" xfId="1332" xr:uid="{00000000-0005-0000-0000-0000910C0000}"/>
    <cellStyle name="Normal 334" xfId="1333" xr:uid="{00000000-0005-0000-0000-0000920C0000}"/>
    <cellStyle name="Normal 335" xfId="1334" xr:uid="{00000000-0005-0000-0000-0000930C0000}"/>
    <cellStyle name="Normal 336" xfId="1335" xr:uid="{00000000-0005-0000-0000-0000940C0000}"/>
    <cellStyle name="Normal 337" xfId="1336" xr:uid="{00000000-0005-0000-0000-0000950C0000}"/>
    <cellStyle name="Normal 338" xfId="1337" xr:uid="{00000000-0005-0000-0000-0000960C0000}"/>
    <cellStyle name="Normal 339" xfId="1338" xr:uid="{00000000-0005-0000-0000-0000970C0000}"/>
    <cellStyle name="Normal 34" xfId="1026" xr:uid="{00000000-0005-0000-0000-0000980C0000}"/>
    <cellStyle name="Normal 340" xfId="1339" xr:uid="{00000000-0005-0000-0000-0000990C0000}"/>
    <cellStyle name="Normal 341" xfId="1340" xr:uid="{00000000-0005-0000-0000-00009A0C0000}"/>
    <cellStyle name="Normal 342" xfId="1341" xr:uid="{00000000-0005-0000-0000-00009B0C0000}"/>
    <cellStyle name="Normal 343" xfId="1342" xr:uid="{00000000-0005-0000-0000-00009C0C0000}"/>
    <cellStyle name="Normal 344" xfId="1343" xr:uid="{00000000-0005-0000-0000-00009D0C0000}"/>
    <cellStyle name="Normal 345" xfId="1344" xr:uid="{00000000-0005-0000-0000-00009E0C0000}"/>
    <cellStyle name="Normal 346" xfId="1345" xr:uid="{00000000-0005-0000-0000-00009F0C0000}"/>
    <cellStyle name="Normal 347" xfId="1346" xr:uid="{00000000-0005-0000-0000-0000A00C0000}"/>
    <cellStyle name="Normal 348" xfId="1347" xr:uid="{00000000-0005-0000-0000-0000A10C0000}"/>
    <cellStyle name="Normal 349" xfId="1348" xr:uid="{00000000-0005-0000-0000-0000A20C0000}"/>
    <cellStyle name="Normal 35" xfId="1027" xr:uid="{00000000-0005-0000-0000-0000A30C0000}"/>
    <cellStyle name="Normal 350" xfId="1349" xr:uid="{00000000-0005-0000-0000-0000A40C0000}"/>
    <cellStyle name="Normal 351" xfId="1350" xr:uid="{00000000-0005-0000-0000-0000A50C0000}"/>
    <cellStyle name="Normal 352" xfId="1351" xr:uid="{00000000-0005-0000-0000-0000A60C0000}"/>
    <cellStyle name="Normal 353" xfId="1352" xr:uid="{00000000-0005-0000-0000-0000A70C0000}"/>
    <cellStyle name="Normal 354" xfId="1353" xr:uid="{00000000-0005-0000-0000-0000A80C0000}"/>
    <cellStyle name="Normal 355" xfId="1354" xr:uid="{00000000-0005-0000-0000-0000A90C0000}"/>
    <cellStyle name="Normal 356" xfId="1355" xr:uid="{00000000-0005-0000-0000-0000AA0C0000}"/>
    <cellStyle name="Normal 357" xfId="1356" xr:uid="{00000000-0005-0000-0000-0000AB0C0000}"/>
    <cellStyle name="Normal 358" xfId="1357" xr:uid="{00000000-0005-0000-0000-0000AC0C0000}"/>
    <cellStyle name="Normal 359" xfId="1358" xr:uid="{00000000-0005-0000-0000-0000AD0C0000}"/>
    <cellStyle name="Normal 36" xfId="1031" xr:uid="{00000000-0005-0000-0000-0000AE0C0000}"/>
    <cellStyle name="Normal 360" xfId="1359" xr:uid="{00000000-0005-0000-0000-0000AF0C0000}"/>
    <cellStyle name="Normal 361" xfId="1360" xr:uid="{00000000-0005-0000-0000-0000B00C0000}"/>
    <cellStyle name="Normal 362" xfId="1361" xr:uid="{00000000-0005-0000-0000-0000B10C0000}"/>
    <cellStyle name="Normal 363" xfId="1362" xr:uid="{00000000-0005-0000-0000-0000B20C0000}"/>
    <cellStyle name="Normal 364" xfId="1363" xr:uid="{00000000-0005-0000-0000-0000B30C0000}"/>
    <cellStyle name="Normal 365" xfId="1364" xr:uid="{00000000-0005-0000-0000-0000B40C0000}"/>
    <cellStyle name="Normal 366" xfId="1365" xr:uid="{00000000-0005-0000-0000-0000B50C0000}"/>
    <cellStyle name="Normal 367" xfId="1366" xr:uid="{00000000-0005-0000-0000-0000B60C0000}"/>
    <cellStyle name="Normal 368" xfId="1367" xr:uid="{00000000-0005-0000-0000-0000B70C0000}"/>
    <cellStyle name="Normal 369" xfId="1368" xr:uid="{00000000-0005-0000-0000-0000B80C0000}"/>
    <cellStyle name="Normal 37" xfId="1032" xr:uid="{00000000-0005-0000-0000-0000B90C0000}"/>
    <cellStyle name="Normal 370" xfId="1369" xr:uid="{00000000-0005-0000-0000-0000BA0C0000}"/>
    <cellStyle name="Normal 371" xfId="1370" xr:uid="{00000000-0005-0000-0000-0000BB0C0000}"/>
    <cellStyle name="Normal 372" xfId="1371" xr:uid="{00000000-0005-0000-0000-0000BC0C0000}"/>
    <cellStyle name="Normal 373" xfId="1372" xr:uid="{00000000-0005-0000-0000-0000BD0C0000}"/>
    <cellStyle name="Normal 374" xfId="1373" xr:uid="{00000000-0005-0000-0000-0000BE0C0000}"/>
    <cellStyle name="Normal 375" xfId="1374" xr:uid="{00000000-0005-0000-0000-0000BF0C0000}"/>
    <cellStyle name="Normal 376" xfId="1375" xr:uid="{00000000-0005-0000-0000-0000C00C0000}"/>
    <cellStyle name="Normal 377" xfId="1376" xr:uid="{00000000-0005-0000-0000-0000C10C0000}"/>
    <cellStyle name="Normal 378" xfId="1377" xr:uid="{00000000-0005-0000-0000-0000C20C0000}"/>
    <cellStyle name="Normal 379" xfId="1378" xr:uid="{00000000-0005-0000-0000-0000C30C0000}"/>
    <cellStyle name="Normal 38" xfId="1033" xr:uid="{00000000-0005-0000-0000-0000C40C0000}"/>
    <cellStyle name="Normal 380" xfId="1379" xr:uid="{00000000-0005-0000-0000-0000C50C0000}"/>
    <cellStyle name="Normal 381" xfId="1380" xr:uid="{00000000-0005-0000-0000-0000C60C0000}"/>
    <cellStyle name="Normal 382" xfId="1381" xr:uid="{00000000-0005-0000-0000-0000C70C0000}"/>
    <cellStyle name="Normal 383" xfId="1382" xr:uid="{00000000-0005-0000-0000-0000C80C0000}"/>
    <cellStyle name="Normal 384" xfId="1383" xr:uid="{00000000-0005-0000-0000-0000C90C0000}"/>
    <cellStyle name="Normal 385" xfId="1384" xr:uid="{00000000-0005-0000-0000-0000CA0C0000}"/>
    <cellStyle name="Normal 386" xfId="1385" xr:uid="{00000000-0005-0000-0000-0000CB0C0000}"/>
    <cellStyle name="Normal 387" xfId="1386" xr:uid="{00000000-0005-0000-0000-0000CC0C0000}"/>
    <cellStyle name="Normal 388" xfId="1387" xr:uid="{00000000-0005-0000-0000-0000CD0C0000}"/>
    <cellStyle name="Normal 389" xfId="1388" xr:uid="{00000000-0005-0000-0000-0000CE0C0000}"/>
    <cellStyle name="Normal 39" xfId="1034" xr:uid="{00000000-0005-0000-0000-0000CF0C0000}"/>
    <cellStyle name="Normal 390" xfId="1389" xr:uid="{00000000-0005-0000-0000-0000D00C0000}"/>
    <cellStyle name="Normal 391" xfId="1390" xr:uid="{00000000-0005-0000-0000-0000D10C0000}"/>
    <cellStyle name="Normal 392" xfId="1391" xr:uid="{00000000-0005-0000-0000-0000D20C0000}"/>
    <cellStyle name="Normal 393" xfId="1392" xr:uid="{00000000-0005-0000-0000-0000D30C0000}"/>
    <cellStyle name="Normal 394" xfId="1393" xr:uid="{00000000-0005-0000-0000-0000D40C0000}"/>
    <cellStyle name="Normal 395" xfId="1394" xr:uid="{00000000-0005-0000-0000-0000D50C0000}"/>
    <cellStyle name="Normal 396" xfId="1395" xr:uid="{00000000-0005-0000-0000-0000D60C0000}"/>
    <cellStyle name="Normal 397" xfId="1396" xr:uid="{00000000-0005-0000-0000-0000D70C0000}"/>
    <cellStyle name="Normal 398" xfId="1397" xr:uid="{00000000-0005-0000-0000-0000D80C0000}"/>
    <cellStyle name="Normal 399" xfId="1398" xr:uid="{00000000-0005-0000-0000-0000D90C0000}"/>
    <cellStyle name="Normal 4" xfId="28" xr:uid="{00000000-0005-0000-0000-0000DA0C0000}"/>
    <cellStyle name="Normal 4 10" xfId="436" xr:uid="{00000000-0005-0000-0000-0000DB0C0000}"/>
    <cellStyle name="Normal 4 11" xfId="457" xr:uid="{00000000-0005-0000-0000-0000DC0C0000}"/>
    <cellStyle name="Normal 4 11 2" xfId="3730" xr:uid="{00000000-0005-0000-0000-0000DD0C0000}"/>
    <cellStyle name="Normal 4 12" xfId="500" xr:uid="{00000000-0005-0000-0000-0000DE0C0000}"/>
    <cellStyle name="Normal 4 13" xfId="3548" xr:uid="{00000000-0005-0000-0000-0000DF0C0000}"/>
    <cellStyle name="Normal 4 14" xfId="4253" xr:uid="{00000000-0005-0000-0000-0000E00C0000}"/>
    <cellStyle name="Normal 4 2" xfId="37" xr:uid="{00000000-0005-0000-0000-0000E10C0000}"/>
    <cellStyle name="Normal 4 2 2" xfId="319" xr:uid="{00000000-0005-0000-0000-0000E20C0000}"/>
    <cellStyle name="Normal 4 2 2 2" xfId="1000" xr:uid="{00000000-0005-0000-0000-0000E30C0000}"/>
    <cellStyle name="Normal 4 2 2 3" xfId="3708" xr:uid="{00000000-0005-0000-0000-0000E40C0000}"/>
    <cellStyle name="Normal 4 2 3" xfId="365" xr:uid="{00000000-0005-0000-0000-0000E50C0000}"/>
    <cellStyle name="Normal 4 2 4" xfId="862" xr:uid="{00000000-0005-0000-0000-0000E60C0000}"/>
    <cellStyle name="Normal 4 3" xfId="1" xr:uid="{00000000-0005-0000-0000-0000E70C0000}"/>
    <cellStyle name="Normal 4 3 2" xfId="366" xr:uid="{00000000-0005-0000-0000-0000E80C0000}"/>
    <cellStyle name="Normal 4 3 3" xfId="863" xr:uid="{00000000-0005-0000-0000-0000E90C0000}"/>
    <cellStyle name="Normal 4 4" xfId="128" xr:uid="{00000000-0005-0000-0000-0000EA0C0000}"/>
    <cellStyle name="Normal 4 4 2" xfId="367" xr:uid="{00000000-0005-0000-0000-0000EB0C0000}"/>
    <cellStyle name="Normal 4 4 3" xfId="594" xr:uid="{00000000-0005-0000-0000-0000EC0C0000}"/>
    <cellStyle name="Normal 4 4 4" xfId="864" xr:uid="{00000000-0005-0000-0000-0000ED0C0000}"/>
    <cellStyle name="Normal 4 5" xfId="131" xr:uid="{00000000-0005-0000-0000-0000EE0C0000}"/>
    <cellStyle name="Normal 4 5 2" xfId="368" xr:uid="{00000000-0005-0000-0000-0000EF0C0000}"/>
    <cellStyle name="Normal 4 5 3" xfId="595" xr:uid="{00000000-0005-0000-0000-0000F00C0000}"/>
    <cellStyle name="Normal 4 5 4" xfId="865" xr:uid="{00000000-0005-0000-0000-0000F10C0000}"/>
    <cellStyle name="Normal 4 6" xfId="86" xr:uid="{00000000-0005-0000-0000-0000F20C0000}"/>
    <cellStyle name="Normal 4 6 2" xfId="349" xr:uid="{00000000-0005-0000-0000-0000F30C0000}"/>
    <cellStyle name="Normal 4 6 3" xfId="596" xr:uid="{00000000-0005-0000-0000-0000F40C0000}"/>
    <cellStyle name="Normal 4 6 4" xfId="866" xr:uid="{00000000-0005-0000-0000-0000F50C0000}"/>
    <cellStyle name="Normal 4 7" xfId="134" xr:uid="{00000000-0005-0000-0000-0000F60C0000}"/>
    <cellStyle name="Normal 4 7 2" xfId="597" xr:uid="{00000000-0005-0000-0000-0000F70C0000}"/>
    <cellStyle name="Normal 4 7 3" xfId="861" xr:uid="{00000000-0005-0000-0000-0000F80C0000}"/>
    <cellStyle name="Normal 4 8" xfId="198" xr:uid="{00000000-0005-0000-0000-0000F90C0000}"/>
    <cellStyle name="Normal 4 8 2" xfId="3641" xr:uid="{00000000-0005-0000-0000-0000FA0C0000}"/>
    <cellStyle name="Normal 4 9" xfId="404" xr:uid="{00000000-0005-0000-0000-0000FB0C0000}"/>
    <cellStyle name="Normal 40" xfId="1038" xr:uid="{00000000-0005-0000-0000-0000FC0C0000}"/>
    <cellStyle name="Normal 400" xfId="1399" xr:uid="{00000000-0005-0000-0000-0000FD0C0000}"/>
    <cellStyle name="Normal 401" xfId="1400" xr:uid="{00000000-0005-0000-0000-0000FE0C0000}"/>
    <cellStyle name="Normal 402" xfId="1401" xr:uid="{00000000-0005-0000-0000-0000FF0C0000}"/>
    <cellStyle name="Normal 403" xfId="1402" xr:uid="{00000000-0005-0000-0000-0000000D0000}"/>
    <cellStyle name="Normal 404" xfId="1403" xr:uid="{00000000-0005-0000-0000-0000010D0000}"/>
    <cellStyle name="Normal 405" xfId="1404" xr:uid="{00000000-0005-0000-0000-0000020D0000}"/>
    <cellStyle name="Normal 406" xfId="1405" xr:uid="{00000000-0005-0000-0000-0000030D0000}"/>
    <cellStyle name="Normal 407" xfId="1406" xr:uid="{00000000-0005-0000-0000-0000040D0000}"/>
    <cellStyle name="Normal 408" xfId="1407" xr:uid="{00000000-0005-0000-0000-0000050D0000}"/>
    <cellStyle name="Normal 409" xfId="1408" xr:uid="{00000000-0005-0000-0000-0000060D0000}"/>
    <cellStyle name="Normal 41" xfId="1039" xr:uid="{00000000-0005-0000-0000-0000070D0000}"/>
    <cellStyle name="Normal 410" xfId="1409" xr:uid="{00000000-0005-0000-0000-0000080D0000}"/>
    <cellStyle name="Normal 411" xfId="1410" xr:uid="{00000000-0005-0000-0000-0000090D0000}"/>
    <cellStyle name="Normal 412" xfId="1411" xr:uid="{00000000-0005-0000-0000-00000A0D0000}"/>
    <cellStyle name="Normal 413" xfId="1412" xr:uid="{00000000-0005-0000-0000-00000B0D0000}"/>
    <cellStyle name="Normal 414" xfId="1413" xr:uid="{00000000-0005-0000-0000-00000C0D0000}"/>
    <cellStyle name="Normal 415" xfId="1414" xr:uid="{00000000-0005-0000-0000-00000D0D0000}"/>
    <cellStyle name="Normal 416" xfId="1415" xr:uid="{00000000-0005-0000-0000-00000E0D0000}"/>
    <cellStyle name="Normal 417" xfId="1416" xr:uid="{00000000-0005-0000-0000-00000F0D0000}"/>
    <cellStyle name="Normal 418" xfId="1417" xr:uid="{00000000-0005-0000-0000-0000100D0000}"/>
    <cellStyle name="Normal 419" xfId="1418" xr:uid="{00000000-0005-0000-0000-0000110D0000}"/>
    <cellStyle name="Normal 42" xfId="1040" xr:uid="{00000000-0005-0000-0000-0000120D0000}"/>
    <cellStyle name="Normal 420" xfId="1419" xr:uid="{00000000-0005-0000-0000-0000130D0000}"/>
    <cellStyle name="Normal 421" xfId="1420" xr:uid="{00000000-0005-0000-0000-0000140D0000}"/>
    <cellStyle name="Normal 422" xfId="1421" xr:uid="{00000000-0005-0000-0000-0000150D0000}"/>
    <cellStyle name="Normal 423" xfId="1422" xr:uid="{00000000-0005-0000-0000-0000160D0000}"/>
    <cellStyle name="Normal 424" xfId="1423" xr:uid="{00000000-0005-0000-0000-0000170D0000}"/>
    <cellStyle name="Normal 425" xfId="1424" xr:uid="{00000000-0005-0000-0000-0000180D0000}"/>
    <cellStyle name="Normal 426" xfId="1425" xr:uid="{00000000-0005-0000-0000-0000190D0000}"/>
    <cellStyle name="Normal 427" xfId="1426" xr:uid="{00000000-0005-0000-0000-00001A0D0000}"/>
    <cellStyle name="Normal 428" xfId="1427" xr:uid="{00000000-0005-0000-0000-00001B0D0000}"/>
    <cellStyle name="Normal 429" xfId="1428" xr:uid="{00000000-0005-0000-0000-00001C0D0000}"/>
    <cellStyle name="Normal 43" xfId="1041" xr:uid="{00000000-0005-0000-0000-00001D0D0000}"/>
    <cellStyle name="Normal 430" xfId="1429" xr:uid="{00000000-0005-0000-0000-00001E0D0000}"/>
    <cellStyle name="Normal 431" xfId="1430" xr:uid="{00000000-0005-0000-0000-00001F0D0000}"/>
    <cellStyle name="Normal 432" xfId="1431" xr:uid="{00000000-0005-0000-0000-0000200D0000}"/>
    <cellStyle name="Normal 433" xfId="1432" xr:uid="{00000000-0005-0000-0000-0000210D0000}"/>
    <cellStyle name="Normal 434" xfId="1433" xr:uid="{00000000-0005-0000-0000-0000220D0000}"/>
    <cellStyle name="Normal 435" xfId="1434" xr:uid="{00000000-0005-0000-0000-0000230D0000}"/>
    <cellStyle name="Normal 436" xfId="1435" xr:uid="{00000000-0005-0000-0000-0000240D0000}"/>
    <cellStyle name="Normal 437" xfId="1436" xr:uid="{00000000-0005-0000-0000-0000250D0000}"/>
    <cellStyle name="Normal 438" xfId="1437" xr:uid="{00000000-0005-0000-0000-0000260D0000}"/>
    <cellStyle name="Normal 439" xfId="1438" xr:uid="{00000000-0005-0000-0000-0000270D0000}"/>
    <cellStyle name="Normal 44" xfId="1042" xr:uid="{00000000-0005-0000-0000-0000280D0000}"/>
    <cellStyle name="Normal 440" xfId="1439" xr:uid="{00000000-0005-0000-0000-0000290D0000}"/>
    <cellStyle name="Normal 441" xfId="1440" xr:uid="{00000000-0005-0000-0000-00002A0D0000}"/>
    <cellStyle name="Normal 442" xfId="1441" xr:uid="{00000000-0005-0000-0000-00002B0D0000}"/>
    <cellStyle name="Normal 443" xfId="1442" xr:uid="{00000000-0005-0000-0000-00002C0D0000}"/>
    <cellStyle name="Normal 444" xfId="1443" xr:uid="{00000000-0005-0000-0000-00002D0D0000}"/>
    <cellStyle name="Normal 445" xfId="1444" xr:uid="{00000000-0005-0000-0000-00002E0D0000}"/>
    <cellStyle name="Normal 446" xfId="1445" xr:uid="{00000000-0005-0000-0000-00002F0D0000}"/>
    <cellStyle name="Normal 447" xfId="1447" xr:uid="{00000000-0005-0000-0000-0000300D0000}"/>
    <cellStyle name="Normal 448" xfId="1448" xr:uid="{00000000-0005-0000-0000-0000310D0000}"/>
    <cellStyle name="Normal 449" xfId="1449" xr:uid="{00000000-0005-0000-0000-0000320D0000}"/>
    <cellStyle name="Normal 45" xfId="1043" xr:uid="{00000000-0005-0000-0000-0000330D0000}"/>
    <cellStyle name="Normal 450" xfId="1450" xr:uid="{00000000-0005-0000-0000-0000340D0000}"/>
    <cellStyle name="Normal 451" xfId="1451" xr:uid="{00000000-0005-0000-0000-0000350D0000}"/>
    <cellStyle name="Normal 452" xfId="1452" xr:uid="{00000000-0005-0000-0000-0000360D0000}"/>
    <cellStyle name="Normal 453" xfId="1453" xr:uid="{00000000-0005-0000-0000-0000370D0000}"/>
    <cellStyle name="Normal 454" xfId="1454" xr:uid="{00000000-0005-0000-0000-0000380D0000}"/>
    <cellStyle name="Normal 455" xfId="1455" xr:uid="{00000000-0005-0000-0000-0000390D0000}"/>
    <cellStyle name="Normal 456" xfId="1456" xr:uid="{00000000-0005-0000-0000-00003A0D0000}"/>
    <cellStyle name="Normal 457" xfId="1457" xr:uid="{00000000-0005-0000-0000-00003B0D0000}"/>
    <cellStyle name="Normal 458" xfId="1458" xr:uid="{00000000-0005-0000-0000-00003C0D0000}"/>
    <cellStyle name="Normal 459" xfId="1459" xr:uid="{00000000-0005-0000-0000-00003D0D0000}"/>
    <cellStyle name="Normal 46" xfId="1044" xr:uid="{00000000-0005-0000-0000-00003E0D0000}"/>
    <cellStyle name="Normal 460" xfId="1460" xr:uid="{00000000-0005-0000-0000-00003F0D0000}"/>
    <cellStyle name="Normal 461" xfId="1461" xr:uid="{00000000-0005-0000-0000-0000400D0000}"/>
    <cellStyle name="Normal 462" xfId="1462" xr:uid="{00000000-0005-0000-0000-0000410D0000}"/>
    <cellStyle name="Normal 463" xfId="1463" xr:uid="{00000000-0005-0000-0000-0000420D0000}"/>
    <cellStyle name="Normal 464" xfId="1464" xr:uid="{00000000-0005-0000-0000-0000430D0000}"/>
    <cellStyle name="Normal 465" xfId="1465" xr:uid="{00000000-0005-0000-0000-0000440D0000}"/>
    <cellStyle name="Normal 466" xfId="1466" xr:uid="{00000000-0005-0000-0000-0000450D0000}"/>
    <cellStyle name="Normal 467" xfId="1467" xr:uid="{00000000-0005-0000-0000-0000460D0000}"/>
    <cellStyle name="Normal 468" xfId="1468" xr:uid="{00000000-0005-0000-0000-0000470D0000}"/>
    <cellStyle name="Normal 469" xfId="1469" xr:uid="{00000000-0005-0000-0000-0000480D0000}"/>
    <cellStyle name="Normal 47" xfId="1045" xr:uid="{00000000-0005-0000-0000-0000490D0000}"/>
    <cellStyle name="Normal 470" xfId="1470" xr:uid="{00000000-0005-0000-0000-00004A0D0000}"/>
    <cellStyle name="Normal 471" xfId="1471" xr:uid="{00000000-0005-0000-0000-00004B0D0000}"/>
    <cellStyle name="Normal 472" xfId="1472" xr:uid="{00000000-0005-0000-0000-00004C0D0000}"/>
    <cellStyle name="Normal 473" xfId="1473" xr:uid="{00000000-0005-0000-0000-00004D0D0000}"/>
    <cellStyle name="Normal 474" xfId="1474" xr:uid="{00000000-0005-0000-0000-00004E0D0000}"/>
    <cellStyle name="Normal 475" xfId="1475" xr:uid="{00000000-0005-0000-0000-00004F0D0000}"/>
    <cellStyle name="Normal 476" xfId="1476" xr:uid="{00000000-0005-0000-0000-0000500D0000}"/>
    <cellStyle name="Normal 477" xfId="1477" xr:uid="{00000000-0005-0000-0000-0000510D0000}"/>
    <cellStyle name="Normal 478" xfId="1478" xr:uid="{00000000-0005-0000-0000-0000520D0000}"/>
    <cellStyle name="Normal 479" xfId="1479" xr:uid="{00000000-0005-0000-0000-0000530D0000}"/>
    <cellStyle name="Normal 48" xfId="1046" xr:uid="{00000000-0005-0000-0000-0000540D0000}"/>
    <cellStyle name="Normal 480" xfId="1480" xr:uid="{00000000-0005-0000-0000-0000550D0000}"/>
    <cellStyle name="Normal 481" xfId="1481" xr:uid="{00000000-0005-0000-0000-0000560D0000}"/>
    <cellStyle name="Normal 482" xfId="1482" xr:uid="{00000000-0005-0000-0000-0000570D0000}"/>
    <cellStyle name="Normal 483" xfId="1483" xr:uid="{00000000-0005-0000-0000-0000580D0000}"/>
    <cellStyle name="Normal 484" xfId="1484" xr:uid="{00000000-0005-0000-0000-0000590D0000}"/>
    <cellStyle name="Normal 485" xfId="1485" xr:uid="{00000000-0005-0000-0000-00005A0D0000}"/>
    <cellStyle name="Normal 486" xfId="1486" xr:uid="{00000000-0005-0000-0000-00005B0D0000}"/>
    <cellStyle name="Normal 487" xfId="1487" xr:uid="{00000000-0005-0000-0000-00005C0D0000}"/>
    <cellStyle name="Normal 488" xfId="1488" xr:uid="{00000000-0005-0000-0000-00005D0D0000}"/>
    <cellStyle name="Normal 489" xfId="1489" xr:uid="{00000000-0005-0000-0000-00005E0D0000}"/>
    <cellStyle name="Normal 49" xfId="1047" xr:uid="{00000000-0005-0000-0000-00005F0D0000}"/>
    <cellStyle name="Normal 490" xfId="1490" xr:uid="{00000000-0005-0000-0000-0000600D0000}"/>
    <cellStyle name="Normal 491" xfId="1491" xr:uid="{00000000-0005-0000-0000-0000610D0000}"/>
    <cellStyle name="Normal 492" xfId="1492" xr:uid="{00000000-0005-0000-0000-0000620D0000}"/>
    <cellStyle name="Normal 493" xfId="1493" xr:uid="{00000000-0005-0000-0000-0000630D0000}"/>
    <cellStyle name="Normal 494" xfId="1494" xr:uid="{00000000-0005-0000-0000-0000640D0000}"/>
    <cellStyle name="Normal 495" xfId="1495" xr:uid="{00000000-0005-0000-0000-0000650D0000}"/>
    <cellStyle name="Normal 496" xfId="1496" xr:uid="{00000000-0005-0000-0000-0000660D0000}"/>
    <cellStyle name="Normal 497" xfId="1497" xr:uid="{00000000-0005-0000-0000-0000670D0000}"/>
    <cellStyle name="Normal 498" xfId="1498" xr:uid="{00000000-0005-0000-0000-0000680D0000}"/>
    <cellStyle name="Normal 499" xfId="1499" xr:uid="{00000000-0005-0000-0000-0000690D0000}"/>
    <cellStyle name="Normal 5" xfId="10" xr:uid="{00000000-0005-0000-0000-00006A0D0000}"/>
    <cellStyle name="Normal 5 10" xfId="4201" xr:uid="{00000000-0005-0000-0000-00006B0D0000}"/>
    <cellStyle name="Normal 5 2" xfId="31" xr:uid="{00000000-0005-0000-0000-00006C0D0000}"/>
    <cellStyle name="Normal 5 2 2" xfId="369" xr:uid="{00000000-0005-0000-0000-00006D0D0000}"/>
    <cellStyle name="Normal 5 2 3" xfId="1001" xr:uid="{00000000-0005-0000-0000-00006E0D0000}"/>
    <cellStyle name="Normal 5 3" xfId="212" xr:uid="{00000000-0005-0000-0000-00006F0D0000}"/>
    <cellStyle name="Normal 5 3 2" xfId="370" xr:uid="{00000000-0005-0000-0000-0000700D0000}"/>
    <cellStyle name="Normal 5 3 3" xfId="867" xr:uid="{00000000-0005-0000-0000-0000710D0000}"/>
    <cellStyle name="Normal 5 3 4" xfId="3655" xr:uid="{00000000-0005-0000-0000-0000720D0000}"/>
    <cellStyle name="Normal 5 4" xfId="371" xr:uid="{00000000-0005-0000-0000-0000730D0000}"/>
    <cellStyle name="Normal 5 5" xfId="372" xr:uid="{00000000-0005-0000-0000-0000740D0000}"/>
    <cellStyle name="Normal 5 6" xfId="348" xr:uid="{00000000-0005-0000-0000-0000750D0000}"/>
    <cellStyle name="Normal 5 7" xfId="506" xr:uid="{00000000-0005-0000-0000-0000760D0000}"/>
    <cellStyle name="Normal 5 7 2" xfId="3756" xr:uid="{00000000-0005-0000-0000-0000770D0000}"/>
    <cellStyle name="Normal 5 8" xfId="3145" xr:uid="{00000000-0005-0000-0000-0000780D0000}"/>
    <cellStyle name="Normal 5 9" xfId="3267" xr:uid="{00000000-0005-0000-0000-0000790D0000}"/>
    <cellStyle name="Normal 5 9 2" xfId="3964" xr:uid="{00000000-0005-0000-0000-00007A0D0000}"/>
    <cellStyle name="Normal 50" xfId="1048" xr:uid="{00000000-0005-0000-0000-00007B0D0000}"/>
    <cellStyle name="Normal 500" xfId="1500" xr:uid="{00000000-0005-0000-0000-00007C0D0000}"/>
    <cellStyle name="Normal 501" xfId="1501" xr:uid="{00000000-0005-0000-0000-00007D0D0000}"/>
    <cellStyle name="Normal 502" xfId="1502" xr:uid="{00000000-0005-0000-0000-00007E0D0000}"/>
    <cellStyle name="Normal 503" xfId="1503" xr:uid="{00000000-0005-0000-0000-00007F0D0000}"/>
    <cellStyle name="Normal 504" xfId="1504" xr:uid="{00000000-0005-0000-0000-0000800D0000}"/>
    <cellStyle name="Normal 505" xfId="1505" xr:uid="{00000000-0005-0000-0000-0000810D0000}"/>
    <cellStyle name="Normal 506" xfId="1506" xr:uid="{00000000-0005-0000-0000-0000820D0000}"/>
    <cellStyle name="Normal 507" xfId="1507" xr:uid="{00000000-0005-0000-0000-0000830D0000}"/>
    <cellStyle name="Normal 508" xfId="1508" xr:uid="{00000000-0005-0000-0000-0000840D0000}"/>
    <cellStyle name="Normal 509" xfId="1509" xr:uid="{00000000-0005-0000-0000-0000850D0000}"/>
    <cellStyle name="Normal 51" xfId="1049" xr:uid="{00000000-0005-0000-0000-0000860D0000}"/>
    <cellStyle name="Normal 510" xfId="1510" xr:uid="{00000000-0005-0000-0000-0000870D0000}"/>
    <cellStyle name="Normal 511" xfId="1511" xr:uid="{00000000-0005-0000-0000-0000880D0000}"/>
    <cellStyle name="Normal 512" xfId="1512" xr:uid="{00000000-0005-0000-0000-0000890D0000}"/>
    <cellStyle name="Normal 513" xfId="1513" xr:uid="{00000000-0005-0000-0000-00008A0D0000}"/>
    <cellStyle name="Normal 514" xfId="1514" xr:uid="{00000000-0005-0000-0000-00008B0D0000}"/>
    <cellStyle name="Normal 515" xfId="1515" xr:uid="{00000000-0005-0000-0000-00008C0D0000}"/>
    <cellStyle name="Normal 516" xfId="1516" xr:uid="{00000000-0005-0000-0000-00008D0D0000}"/>
    <cellStyle name="Normal 517" xfId="1517" xr:uid="{00000000-0005-0000-0000-00008E0D0000}"/>
    <cellStyle name="Normal 518" xfId="1518" xr:uid="{00000000-0005-0000-0000-00008F0D0000}"/>
    <cellStyle name="Normal 519" xfId="1519" xr:uid="{00000000-0005-0000-0000-0000900D0000}"/>
    <cellStyle name="Normal 52" xfId="1050" xr:uid="{00000000-0005-0000-0000-0000910D0000}"/>
    <cellStyle name="Normal 520" xfId="1520" xr:uid="{00000000-0005-0000-0000-0000920D0000}"/>
    <cellStyle name="Normal 521" xfId="1522" xr:uid="{00000000-0005-0000-0000-0000930D0000}"/>
    <cellStyle name="Normal 522" xfId="1523" xr:uid="{00000000-0005-0000-0000-0000940D0000}"/>
    <cellStyle name="Normal 523" xfId="1524" xr:uid="{00000000-0005-0000-0000-0000950D0000}"/>
    <cellStyle name="Normal 524" xfId="1525" xr:uid="{00000000-0005-0000-0000-0000960D0000}"/>
    <cellStyle name="Normal 525" xfId="1526" xr:uid="{00000000-0005-0000-0000-0000970D0000}"/>
    <cellStyle name="Normal 526" xfId="1527" xr:uid="{00000000-0005-0000-0000-0000980D0000}"/>
    <cellStyle name="Normal 527" xfId="1528" xr:uid="{00000000-0005-0000-0000-0000990D0000}"/>
    <cellStyle name="Normal 528" xfId="1529" xr:uid="{00000000-0005-0000-0000-00009A0D0000}"/>
    <cellStyle name="Normal 529" xfId="1530" xr:uid="{00000000-0005-0000-0000-00009B0D0000}"/>
    <cellStyle name="Normal 53" xfId="1051" xr:uid="{00000000-0005-0000-0000-00009C0D0000}"/>
    <cellStyle name="Normal 530" xfId="1531" xr:uid="{00000000-0005-0000-0000-00009D0D0000}"/>
    <cellStyle name="Normal 531" xfId="1532" xr:uid="{00000000-0005-0000-0000-00009E0D0000}"/>
    <cellStyle name="Normal 532" xfId="1533" xr:uid="{00000000-0005-0000-0000-00009F0D0000}"/>
    <cellStyle name="Normal 533" xfId="1534" xr:uid="{00000000-0005-0000-0000-0000A00D0000}"/>
    <cellStyle name="Normal 534" xfId="1535" xr:uid="{00000000-0005-0000-0000-0000A10D0000}"/>
    <cellStyle name="Normal 535" xfId="1536" xr:uid="{00000000-0005-0000-0000-0000A20D0000}"/>
    <cellStyle name="Normal 536" xfId="1537" xr:uid="{00000000-0005-0000-0000-0000A30D0000}"/>
    <cellStyle name="Normal 537" xfId="1538" xr:uid="{00000000-0005-0000-0000-0000A40D0000}"/>
    <cellStyle name="Normal 538" xfId="1539" xr:uid="{00000000-0005-0000-0000-0000A50D0000}"/>
    <cellStyle name="Normal 539" xfId="1540" xr:uid="{00000000-0005-0000-0000-0000A60D0000}"/>
    <cellStyle name="Normal 54" xfId="1052" xr:uid="{00000000-0005-0000-0000-0000A70D0000}"/>
    <cellStyle name="Normal 540" xfId="1541" xr:uid="{00000000-0005-0000-0000-0000A80D0000}"/>
    <cellStyle name="Normal 541" xfId="1542" xr:uid="{00000000-0005-0000-0000-0000A90D0000}"/>
    <cellStyle name="Normal 542" xfId="1543" xr:uid="{00000000-0005-0000-0000-0000AA0D0000}"/>
    <cellStyle name="Normal 543" xfId="1544" xr:uid="{00000000-0005-0000-0000-0000AB0D0000}"/>
    <cellStyle name="Normal 544" xfId="1545" xr:uid="{00000000-0005-0000-0000-0000AC0D0000}"/>
    <cellStyle name="Normal 545" xfId="1546" xr:uid="{00000000-0005-0000-0000-0000AD0D0000}"/>
    <cellStyle name="Normal 546" xfId="1547" xr:uid="{00000000-0005-0000-0000-0000AE0D0000}"/>
    <cellStyle name="Normal 547" xfId="1548" xr:uid="{00000000-0005-0000-0000-0000AF0D0000}"/>
    <cellStyle name="Normal 548" xfId="1549" xr:uid="{00000000-0005-0000-0000-0000B00D0000}"/>
    <cellStyle name="Normal 549" xfId="1550" xr:uid="{00000000-0005-0000-0000-0000B10D0000}"/>
    <cellStyle name="Normal 55" xfId="1053" xr:uid="{00000000-0005-0000-0000-0000B20D0000}"/>
    <cellStyle name="Normal 550" xfId="1551" xr:uid="{00000000-0005-0000-0000-0000B30D0000}"/>
    <cellStyle name="Normal 551" xfId="1552" xr:uid="{00000000-0005-0000-0000-0000B40D0000}"/>
    <cellStyle name="Normal 552" xfId="1553" xr:uid="{00000000-0005-0000-0000-0000B50D0000}"/>
    <cellStyle name="Normal 553" xfId="1554" xr:uid="{00000000-0005-0000-0000-0000B60D0000}"/>
    <cellStyle name="Normal 554" xfId="1555" xr:uid="{00000000-0005-0000-0000-0000B70D0000}"/>
    <cellStyle name="Normal 555" xfId="1556" xr:uid="{00000000-0005-0000-0000-0000B80D0000}"/>
    <cellStyle name="Normal 556" xfId="1557" xr:uid="{00000000-0005-0000-0000-0000B90D0000}"/>
    <cellStyle name="Normal 557" xfId="1558" xr:uid="{00000000-0005-0000-0000-0000BA0D0000}"/>
    <cellStyle name="Normal 558" xfId="1559" xr:uid="{00000000-0005-0000-0000-0000BB0D0000}"/>
    <cellStyle name="Normal 559" xfId="1560" xr:uid="{00000000-0005-0000-0000-0000BC0D0000}"/>
    <cellStyle name="Normal 56" xfId="1055" xr:uid="{00000000-0005-0000-0000-0000BD0D0000}"/>
    <cellStyle name="Normal 560" xfId="1561" xr:uid="{00000000-0005-0000-0000-0000BE0D0000}"/>
    <cellStyle name="Normal 561" xfId="1562" xr:uid="{00000000-0005-0000-0000-0000BF0D0000}"/>
    <cellStyle name="Normal 562" xfId="1563" xr:uid="{00000000-0005-0000-0000-0000C00D0000}"/>
    <cellStyle name="Normal 563" xfId="1564" xr:uid="{00000000-0005-0000-0000-0000C10D0000}"/>
    <cellStyle name="Normal 564" xfId="1565" xr:uid="{00000000-0005-0000-0000-0000C20D0000}"/>
    <cellStyle name="Normal 565" xfId="1566" xr:uid="{00000000-0005-0000-0000-0000C30D0000}"/>
    <cellStyle name="Normal 566" xfId="1567" xr:uid="{00000000-0005-0000-0000-0000C40D0000}"/>
    <cellStyle name="Normal 567" xfId="1568" xr:uid="{00000000-0005-0000-0000-0000C50D0000}"/>
    <cellStyle name="Normal 568" xfId="1569" xr:uid="{00000000-0005-0000-0000-0000C60D0000}"/>
    <cellStyle name="Normal 569" xfId="1570" xr:uid="{00000000-0005-0000-0000-0000C70D0000}"/>
    <cellStyle name="Normal 57" xfId="1056" xr:uid="{00000000-0005-0000-0000-0000C80D0000}"/>
    <cellStyle name="Normal 570" xfId="1571" xr:uid="{00000000-0005-0000-0000-0000C90D0000}"/>
    <cellStyle name="Normal 571" xfId="1572" xr:uid="{00000000-0005-0000-0000-0000CA0D0000}"/>
    <cellStyle name="Normal 572" xfId="1573" xr:uid="{00000000-0005-0000-0000-0000CB0D0000}"/>
    <cellStyle name="Normal 573" xfId="1574" xr:uid="{00000000-0005-0000-0000-0000CC0D0000}"/>
    <cellStyle name="Normal 574" xfId="1575" xr:uid="{00000000-0005-0000-0000-0000CD0D0000}"/>
    <cellStyle name="Normal 575" xfId="1576" xr:uid="{00000000-0005-0000-0000-0000CE0D0000}"/>
    <cellStyle name="Normal 576" xfId="1577" xr:uid="{00000000-0005-0000-0000-0000CF0D0000}"/>
    <cellStyle name="Normal 577" xfId="1578" xr:uid="{00000000-0005-0000-0000-0000D00D0000}"/>
    <cellStyle name="Normal 578" xfId="1579" xr:uid="{00000000-0005-0000-0000-0000D10D0000}"/>
    <cellStyle name="Normal 579" xfId="1580" xr:uid="{00000000-0005-0000-0000-0000D20D0000}"/>
    <cellStyle name="Normal 58" xfId="1057" xr:uid="{00000000-0005-0000-0000-0000D30D0000}"/>
    <cellStyle name="Normal 580" xfId="1581" xr:uid="{00000000-0005-0000-0000-0000D40D0000}"/>
    <cellStyle name="Normal 581" xfId="1582" xr:uid="{00000000-0005-0000-0000-0000D50D0000}"/>
    <cellStyle name="Normal 582" xfId="1583" xr:uid="{00000000-0005-0000-0000-0000D60D0000}"/>
    <cellStyle name="Normal 583" xfId="1584" xr:uid="{00000000-0005-0000-0000-0000D70D0000}"/>
    <cellStyle name="Normal 584" xfId="1585" xr:uid="{00000000-0005-0000-0000-0000D80D0000}"/>
    <cellStyle name="Normal 585" xfId="1586" xr:uid="{00000000-0005-0000-0000-0000D90D0000}"/>
    <cellStyle name="Normal 586" xfId="1587" xr:uid="{00000000-0005-0000-0000-0000DA0D0000}"/>
    <cellStyle name="Normal 587" xfId="1588" xr:uid="{00000000-0005-0000-0000-0000DB0D0000}"/>
    <cellStyle name="Normal 588" xfId="1589" xr:uid="{00000000-0005-0000-0000-0000DC0D0000}"/>
    <cellStyle name="Normal 589" xfId="1590" xr:uid="{00000000-0005-0000-0000-0000DD0D0000}"/>
    <cellStyle name="Normal 59" xfId="1058" xr:uid="{00000000-0005-0000-0000-0000DE0D0000}"/>
    <cellStyle name="Normal 590" xfId="1591" xr:uid="{00000000-0005-0000-0000-0000DF0D0000}"/>
    <cellStyle name="Normal 591" xfId="1592" xr:uid="{00000000-0005-0000-0000-0000E00D0000}"/>
    <cellStyle name="Normal 592" xfId="1593" xr:uid="{00000000-0005-0000-0000-0000E10D0000}"/>
    <cellStyle name="Normal 593" xfId="1594" xr:uid="{00000000-0005-0000-0000-0000E20D0000}"/>
    <cellStyle name="Normal 594" xfId="1595" xr:uid="{00000000-0005-0000-0000-0000E30D0000}"/>
    <cellStyle name="Normal 595" xfId="1596" xr:uid="{00000000-0005-0000-0000-0000E40D0000}"/>
    <cellStyle name="Normal 596" xfId="1597" xr:uid="{00000000-0005-0000-0000-0000E50D0000}"/>
    <cellStyle name="Normal 597" xfId="1598" xr:uid="{00000000-0005-0000-0000-0000E60D0000}"/>
    <cellStyle name="Normal 598" xfId="1599" xr:uid="{00000000-0005-0000-0000-0000E70D0000}"/>
    <cellStyle name="Normal 599" xfId="1600" xr:uid="{00000000-0005-0000-0000-0000E80D0000}"/>
    <cellStyle name="Normal 6" xfId="19" xr:uid="{00000000-0005-0000-0000-0000E90D0000}"/>
    <cellStyle name="Normal 6 2" xfId="29" xr:uid="{00000000-0005-0000-0000-0000EA0D0000}"/>
    <cellStyle name="Normal 6 2 2" xfId="373" xr:uid="{00000000-0005-0000-0000-0000EB0D0000}"/>
    <cellStyle name="Normal 6 2 3" xfId="601" xr:uid="{00000000-0005-0000-0000-0000EC0D0000}"/>
    <cellStyle name="Normal 6 2 3 2" xfId="3790" xr:uid="{00000000-0005-0000-0000-0000ED0D0000}"/>
    <cellStyle name="Normal 6 2 4" xfId="1002" xr:uid="{00000000-0005-0000-0000-0000EE0D0000}"/>
    <cellStyle name="Normal 6 2 5" xfId="3300" xr:uid="{00000000-0005-0000-0000-0000EF0D0000}"/>
    <cellStyle name="Normal 6 2 5 2" xfId="3997" xr:uid="{00000000-0005-0000-0000-0000F00D0000}"/>
    <cellStyle name="Normal 6 2 6" xfId="3608" xr:uid="{00000000-0005-0000-0000-0000F10D0000}"/>
    <cellStyle name="Normal 6 3" xfId="374" xr:uid="{00000000-0005-0000-0000-0000F20D0000}"/>
    <cellStyle name="Normal 6 4" xfId="351" xr:uid="{00000000-0005-0000-0000-0000F30D0000}"/>
    <cellStyle name="Normal 6 5" xfId="3223" xr:uid="{00000000-0005-0000-0000-0000F40D0000}"/>
    <cellStyle name="Normal 6 6" xfId="4202" xr:uid="{00000000-0005-0000-0000-0000F50D0000}"/>
    <cellStyle name="Normal 60" xfId="1059" xr:uid="{00000000-0005-0000-0000-0000F60D0000}"/>
    <cellStyle name="Normal 600" xfId="1601" xr:uid="{00000000-0005-0000-0000-0000F70D0000}"/>
    <cellStyle name="Normal 601" xfId="1602" xr:uid="{00000000-0005-0000-0000-0000F80D0000}"/>
    <cellStyle name="Normal 602" xfId="1603" xr:uid="{00000000-0005-0000-0000-0000F90D0000}"/>
    <cellStyle name="Normal 603" xfId="1604" xr:uid="{00000000-0005-0000-0000-0000FA0D0000}"/>
    <cellStyle name="Normal 604" xfId="1605" xr:uid="{00000000-0005-0000-0000-0000FB0D0000}"/>
    <cellStyle name="Normal 605" xfId="1606" xr:uid="{00000000-0005-0000-0000-0000FC0D0000}"/>
    <cellStyle name="Normal 606" xfId="1607" xr:uid="{00000000-0005-0000-0000-0000FD0D0000}"/>
    <cellStyle name="Normal 607" xfId="1608" xr:uid="{00000000-0005-0000-0000-0000FE0D0000}"/>
    <cellStyle name="Normal 608" xfId="1609" xr:uid="{00000000-0005-0000-0000-0000FF0D0000}"/>
    <cellStyle name="Normal 609" xfId="1610" xr:uid="{00000000-0005-0000-0000-0000000E0000}"/>
    <cellStyle name="Normal 61" xfId="1060" xr:uid="{00000000-0005-0000-0000-0000010E0000}"/>
    <cellStyle name="Normal 610" xfId="1611" xr:uid="{00000000-0005-0000-0000-0000020E0000}"/>
    <cellStyle name="Normal 611" xfId="1612" xr:uid="{00000000-0005-0000-0000-0000030E0000}"/>
    <cellStyle name="Normal 612" xfId="1613" xr:uid="{00000000-0005-0000-0000-0000040E0000}"/>
    <cellStyle name="Normal 613" xfId="1614" xr:uid="{00000000-0005-0000-0000-0000050E0000}"/>
    <cellStyle name="Normal 614" xfId="1615" xr:uid="{00000000-0005-0000-0000-0000060E0000}"/>
    <cellStyle name="Normal 615" xfId="1616" xr:uid="{00000000-0005-0000-0000-0000070E0000}"/>
    <cellStyle name="Normal 616" xfId="1617" xr:uid="{00000000-0005-0000-0000-0000080E0000}"/>
    <cellStyle name="Normal 617" xfId="1618" xr:uid="{00000000-0005-0000-0000-0000090E0000}"/>
    <cellStyle name="Normal 618" xfId="1619" xr:uid="{00000000-0005-0000-0000-00000A0E0000}"/>
    <cellStyle name="Normal 619" xfId="1620" xr:uid="{00000000-0005-0000-0000-00000B0E0000}"/>
    <cellStyle name="Normal 62" xfId="1061" xr:uid="{00000000-0005-0000-0000-00000C0E0000}"/>
    <cellStyle name="Normal 620" xfId="1621" xr:uid="{00000000-0005-0000-0000-00000D0E0000}"/>
    <cellStyle name="Normal 621" xfId="1622" xr:uid="{00000000-0005-0000-0000-00000E0E0000}"/>
    <cellStyle name="Normal 622" xfId="1623" xr:uid="{00000000-0005-0000-0000-00000F0E0000}"/>
    <cellStyle name="Normal 623" xfId="1624" xr:uid="{00000000-0005-0000-0000-0000100E0000}"/>
    <cellStyle name="Normal 624" xfId="1625" xr:uid="{00000000-0005-0000-0000-0000110E0000}"/>
    <cellStyle name="Normal 625" xfId="1626" xr:uid="{00000000-0005-0000-0000-0000120E0000}"/>
    <cellStyle name="Normal 626" xfId="1627" xr:uid="{00000000-0005-0000-0000-0000130E0000}"/>
    <cellStyle name="Normal 627" xfId="1628" xr:uid="{00000000-0005-0000-0000-0000140E0000}"/>
    <cellStyle name="Normal 628" xfId="1629" xr:uid="{00000000-0005-0000-0000-0000150E0000}"/>
    <cellStyle name="Normal 629" xfId="1630" xr:uid="{00000000-0005-0000-0000-0000160E0000}"/>
    <cellStyle name="Normal 63" xfId="1062" xr:uid="{00000000-0005-0000-0000-0000170E0000}"/>
    <cellStyle name="Normal 630" xfId="1631" xr:uid="{00000000-0005-0000-0000-0000180E0000}"/>
    <cellStyle name="Normal 631" xfId="1632" xr:uid="{00000000-0005-0000-0000-0000190E0000}"/>
    <cellStyle name="Normal 632" xfId="1633" xr:uid="{00000000-0005-0000-0000-00001A0E0000}"/>
    <cellStyle name="Normal 633" xfId="1634" xr:uid="{00000000-0005-0000-0000-00001B0E0000}"/>
    <cellStyle name="Normal 634" xfId="1635" xr:uid="{00000000-0005-0000-0000-00001C0E0000}"/>
    <cellStyle name="Normal 635" xfId="1636" xr:uid="{00000000-0005-0000-0000-00001D0E0000}"/>
    <cellStyle name="Normal 636" xfId="1637" xr:uid="{00000000-0005-0000-0000-00001E0E0000}"/>
    <cellStyle name="Normal 637" xfId="1638" xr:uid="{00000000-0005-0000-0000-00001F0E0000}"/>
    <cellStyle name="Normal 638" xfId="1639" xr:uid="{00000000-0005-0000-0000-0000200E0000}"/>
    <cellStyle name="Normal 639" xfId="1640" xr:uid="{00000000-0005-0000-0000-0000210E0000}"/>
    <cellStyle name="Normal 64" xfId="1063" xr:uid="{00000000-0005-0000-0000-0000220E0000}"/>
    <cellStyle name="Normal 640" xfId="1641" xr:uid="{00000000-0005-0000-0000-0000230E0000}"/>
    <cellStyle name="Normal 641" xfId="1642" xr:uid="{00000000-0005-0000-0000-0000240E0000}"/>
    <cellStyle name="Normal 642" xfId="1643" xr:uid="{00000000-0005-0000-0000-0000250E0000}"/>
    <cellStyle name="Normal 643" xfId="1644" xr:uid="{00000000-0005-0000-0000-0000260E0000}"/>
    <cellStyle name="Normal 644" xfId="1645" xr:uid="{00000000-0005-0000-0000-0000270E0000}"/>
    <cellStyle name="Normal 645" xfId="1646" xr:uid="{00000000-0005-0000-0000-0000280E0000}"/>
    <cellStyle name="Normal 646" xfId="1647" xr:uid="{00000000-0005-0000-0000-0000290E0000}"/>
    <cellStyle name="Normal 647" xfId="1648" xr:uid="{00000000-0005-0000-0000-00002A0E0000}"/>
    <cellStyle name="Normal 648" xfId="1649" xr:uid="{00000000-0005-0000-0000-00002B0E0000}"/>
    <cellStyle name="Normal 649" xfId="1650" xr:uid="{00000000-0005-0000-0000-00002C0E0000}"/>
    <cellStyle name="Normal 65" xfId="1064" xr:uid="{00000000-0005-0000-0000-00002D0E0000}"/>
    <cellStyle name="Normal 650" xfId="1651" xr:uid="{00000000-0005-0000-0000-00002E0E0000}"/>
    <cellStyle name="Normal 651" xfId="1652" xr:uid="{00000000-0005-0000-0000-00002F0E0000}"/>
    <cellStyle name="Normal 652" xfId="1653" xr:uid="{00000000-0005-0000-0000-0000300E0000}"/>
    <cellStyle name="Normal 653" xfId="1654" xr:uid="{00000000-0005-0000-0000-0000310E0000}"/>
    <cellStyle name="Normal 654" xfId="1655" xr:uid="{00000000-0005-0000-0000-0000320E0000}"/>
    <cellStyle name="Normal 655" xfId="1656" xr:uid="{00000000-0005-0000-0000-0000330E0000}"/>
    <cellStyle name="Normal 656" xfId="1657" xr:uid="{00000000-0005-0000-0000-0000340E0000}"/>
    <cellStyle name="Normal 657" xfId="1658" xr:uid="{00000000-0005-0000-0000-0000350E0000}"/>
    <cellStyle name="Normal 658" xfId="1659" xr:uid="{00000000-0005-0000-0000-0000360E0000}"/>
    <cellStyle name="Normal 659" xfId="1660" xr:uid="{00000000-0005-0000-0000-0000370E0000}"/>
    <cellStyle name="Normal 66" xfId="1065" xr:uid="{00000000-0005-0000-0000-0000380E0000}"/>
    <cellStyle name="Normal 660" xfId="1661" xr:uid="{00000000-0005-0000-0000-0000390E0000}"/>
    <cellStyle name="Normal 661" xfId="1662" xr:uid="{00000000-0005-0000-0000-00003A0E0000}"/>
    <cellStyle name="Normal 662" xfId="1663" xr:uid="{00000000-0005-0000-0000-00003B0E0000}"/>
    <cellStyle name="Normal 663" xfId="1664" xr:uid="{00000000-0005-0000-0000-00003C0E0000}"/>
    <cellStyle name="Normal 664" xfId="1665" xr:uid="{00000000-0005-0000-0000-00003D0E0000}"/>
    <cellStyle name="Normal 665" xfId="1666" xr:uid="{00000000-0005-0000-0000-00003E0E0000}"/>
    <cellStyle name="Normal 666" xfId="1667" xr:uid="{00000000-0005-0000-0000-00003F0E0000}"/>
    <cellStyle name="Normal 667" xfId="1668" xr:uid="{00000000-0005-0000-0000-0000400E0000}"/>
    <cellStyle name="Normal 668" xfId="1669" xr:uid="{00000000-0005-0000-0000-0000410E0000}"/>
    <cellStyle name="Normal 669" xfId="1670" xr:uid="{00000000-0005-0000-0000-0000420E0000}"/>
    <cellStyle name="Normal 67" xfId="1066" xr:uid="{00000000-0005-0000-0000-0000430E0000}"/>
    <cellStyle name="Normal 670" xfId="1671" xr:uid="{00000000-0005-0000-0000-0000440E0000}"/>
    <cellStyle name="Normal 671" xfId="1672" xr:uid="{00000000-0005-0000-0000-0000450E0000}"/>
    <cellStyle name="Normal 672" xfId="1673" xr:uid="{00000000-0005-0000-0000-0000460E0000}"/>
    <cellStyle name="Normal 673" xfId="1674" xr:uid="{00000000-0005-0000-0000-0000470E0000}"/>
    <cellStyle name="Normal 674" xfId="1675" xr:uid="{00000000-0005-0000-0000-0000480E0000}"/>
    <cellStyle name="Normal 675" xfId="1676" xr:uid="{00000000-0005-0000-0000-0000490E0000}"/>
    <cellStyle name="Normal 676" xfId="1677" xr:uid="{00000000-0005-0000-0000-00004A0E0000}"/>
    <cellStyle name="Normal 677" xfId="1678" xr:uid="{00000000-0005-0000-0000-00004B0E0000}"/>
    <cellStyle name="Normal 678" xfId="1679" xr:uid="{00000000-0005-0000-0000-00004C0E0000}"/>
    <cellStyle name="Normal 679" xfId="1680" xr:uid="{00000000-0005-0000-0000-00004D0E0000}"/>
    <cellStyle name="Normal 68" xfId="1067" xr:uid="{00000000-0005-0000-0000-00004E0E0000}"/>
    <cellStyle name="Normal 680" xfId="1681" xr:uid="{00000000-0005-0000-0000-00004F0E0000}"/>
    <cellStyle name="Normal 681" xfId="1682" xr:uid="{00000000-0005-0000-0000-0000500E0000}"/>
    <cellStyle name="Normal 682" xfId="1683" xr:uid="{00000000-0005-0000-0000-0000510E0000}"/>
    <cellStyle name="Normal 683" xfId="1684" xr:uid="{00000000-0005-0000-0000-0000520E0000}"/>
    <cellStyle name="Normal 684" xfId="1685" xr:uid="{00000000-0005-0000-0000-0000530E0000}"/>
    <cellStyle name="Normal 685" xfId="1686" xr:uid="{00000000-0005-0000-0000-0000540E0000}"/>
    <cellStyle name="Normal 686" xfId="1687" xr:uid="{00000000-0005-0000-0000-0000550E0000}"/>
    <cellStyle name="Normal 687" xfId="1688" xr:uid="{00000000-0005-0000-0000-0000560E0000}"/>
    <cellStyle name="Normal 688" xfId="1689" xr:uid="{00000000-0005-0000-0000-0000570E0000}"/>
    <cellStyle name="Normal 689" xfId="1690" xr:uid="{00000000-0005-0000-0000-0000580E0000}"/>
    <cellStyle name="Normal 69" xfId="1068" xr:uid="{00000000-0005-0000-0000-0000590E0000}"/>
    <cellStyle name="Normal 690" xfId="1691" xr:uid="{00000000-0005-0000-0000-00005A0E0000}"/>
    <cellStyle name="Normal 691" xfId="1692" xr:uid="{00000000-0005-0000-0000-00005B0E0000}"/>
    <cellStyle name="Normal 692" xfId="1693" xr:uid="{00000000-0005-0000-0000-00005C0E0000}"/>
    <cellStyle name="Normal 693" xfId="1694" xr:uid="{00000000-0005-0000-0000-00005D0E0000}"/>
    <cellStyle name="Normal 694" xfId="1695" xr:uid="{00000000-0005-0000-0000-00005E0E0000}"/>
    <cellStyle name="Normal 695" xfId="1696" xr:uid="{00000000-0005-0000-0000-00005F0E0000}"/>
    <cellStyle name="Normal 696" xfId="1697" xr:uid="{00000000-0005-0000-0000-0000600E0000}"/>
    <cellStyle name="Normal 697" xfId="1698" xr:uid="{00000000-0005-0000-0000-0000610E0000}"/>
    <cellStyle name="Normal 698" xfId="1699" xr:uid="{00000000-0005-0000-0000-0000620E0000}"/>
    <cellStyle name="Normal 699" xfId="1700" xr:uid="{00000000-0005-0000-0000-0000630E0000}"/>
    <cellStyle name="Normal 7" xfId="20" xr:uid="{00000000-0005-0000-0000-0000640E0000}"/>
    <cellStyle name="Normal 7 2" xfId="376" xr:uid="{00000000-0005-0000-0000-0000650E0000}"/>
    <cellStyle name="Normal 7 2 2" xfId="1003" xr:uid="{00000000-0005-0000-0000-0000660E0000}"/>
    <cellStyle name="Normal 7 3" xfId="375" xr:uid="{00000000-0005-0000-0000-0000670E0000}"/>
    <cellStyle name="Normal 7 3 2" xfId="3578" xr:uid="{00000000-0005-0000-0000-0000680E0000}"/>
    <cellStyle name="Normal 7 3 2 2" xfId="4184" xr:uid="{00000000-0005-0000-0000-0000690E0000}"/>
    <cellStyle name="Normal 7 3 3" xfId="3566" xr:uid="{00000000-0005-0000-0000-00006A0E0000}"/>
    <cellStyle name="Normal 7 3 3 2" xfId="4175" xr:uid="{00000000-0005-0000-0000-00006B0E0000}"/>
    <cellStyle name="Normal 7 3 4" xfId="3724" xr:uid="{00000000-0005-0000-0000-00006C0E0000}"/>
    <cellStyle name="Normal 7 4" xfId="334" xr:uid="{00000000-0005-0000-0000-00006D0E0000}"/>
    <cellStyle name="Normal 7 4 2" xfId="3581" xr:uid="{00000000-0005-0000-0000-00006E0E0000}"/>
    <cellStyle name="Normal 7 4 2 2" xfId="4187" xr:uid="{00000000-0005-0000-0000-00006F0E0000}"/>
    <cellStyle name="Normal 7 4 3" xfId="3569" xr:uid="{00000000-0005-0000-0000-0000700E0000}"/>
    <cellStyle name="Normal 7 4 3 2" xfId="4178" xr:uid="{00000000-0005-0000-0000-0000710E0000}"/>
    <cellStyle name="Normal 7 5" xfId="868" xr:uid="{00000000-0005-0000-0000-0000720E0000}"/>
    <cellStyle name="Normal 7 5 2" xfId="3572" xr:uid="{00000000-0005-0000-0000-0000730E0000}"/>
    <cellStyle name="Normal 7 5 2 2" xfId="4181" xr:uid="{00000000-0005-0000-0000-0000740E0000}"/>
    <cellStyle name="Normal 7 6" xfId="3195" xr:uid="{00000000-0005-0000-0000-0000750E0000}"/>
    <cellStyle name="Normal 7 7" xfId="3561" xr:uid="{00000000-0005-0000-0000-0000760E0000}"/>
    <cellStyle name="Normal 7 7 2" xfId="4172" xr:uid="{00000000-0005-0000-0000-0000770E0000}"/>
    <cellStyle name="Normal 70" xfId="1069" xr:uid="{00000000-0005-0000-0000-0000780E0000}"/>
    <cellStyle name="Normal 700" xfId="1701" xr:uid="{00000000-0005-0000-0000-0000790E0000}"/>
    <cellStyle name="Normal 701" xfId="1702" xr:uid="{00000000-0005-0000-0000-00007A0E0000}"/>
    <cellStyle name="Normal 702" xfId="1703" xr:uid="{00000000-0005-0000-0000-00007B0E0000}"/>
    <cellStyle name="Normal 703" xfId="1704" xr:uid="{00000000-0005-0000-0000-00007C0E0000}"/>
    <cellStyle name="Normal 704" xfId="1705" xr:uid="{00000000-0005-0000-0000-00007D0E0000}"/>
    <cellStyle name="Normal 705" xfId="1706" xr:uid="{00000000-0005-0000-0000-00007E0E0000}"/>
    <cellStyle name="Normal 706" xfId="1707" xr:uid="{00000000-0005-0000-0000-00007F0E0000}"/>
    <cellStyle name="Normal 707" xfId="1708" xr:uid="{00000000-0005-0000-0000-0000800E0000}"/>
    <cellStyle name="Normal 708" xfId="1709" xr:uid="{00000000-0005-0000-0000-0000810E0000}"/>
    <cellStyle name="Normal 709" xfId="1710" xr:uid="{00000000-0005-0000-0000-0000820E0000}"/>
    <cellStyle name="Normal 71" xfId="1070" xr:uid="{00000000-0005-0000-0000-0000830E0000}"/>
    <cellStyle name="Normal 710" xfId="1711" xr:uid="{00000000-0005-0000-0000-0000840E0000}"/>
    <cellStyle name="Normal 711" xfId="1712" xr:uid="{00000000-0005-0000-0000-0000850E0000}"/>
    <cellStyle name="Normal 712" xfId="1713" xr:uid="{00000000-0005-0000-0000-0000860E0000}"/>
    <cellStyle name="Normal 713" xfId="1714" xr:uid="{00000000-0005-0000-0000-0000870E0000}"/>
    <cellStyle name="Normal 714" xfId="1715" xr:uid="{00000000-0005-0000-0000-0000880E0000}"/>
    <cellStyle name="Normal 715" xfId="1716" xr:uid="{00000000-0005-0000-0000-0000890E0000}"/>
    <cellStyle name="Normal 716" xfId="1717" xr:uid="{00000000-0005-0000-0000-00008A0E0000}"/>
    <cellStyle name="Normal 717" xfId="1718" xr:uid="{00000000-0005-0000-0000-00008B0E0000}"/>
    <cellStyle name="Normal 718" xfId="1719" xr:uid="{00000000-0005-0000-0000-00008C0E0000}"/>
    <cellStyle name="Normal 719" xfId="1720" xr:uid="{00000000-0005-0000-0000-00008D0E0000}"/>
    <cellStyle name="Normal 72" xfId="1071" xr:uid="{00000000-0005-0000-0000-00008E0E0000}"/>
    <cellStyle name="Normal 720" xfId="1721" xr:uid="{00000000-0005-0000-0000-00008F0E0000}"/>
    <cellStyle name="Normal 721" xfId="1722" xr:uid="{00000000-0005-0000-0000-0000900E0000}"/>
    <cellStyle name="Normal 722" xfId="1723" xr:uid="{00000000-0005-0000-0000-0000910E0000}"/>
    <cellStyle name="Normal 723" xfId="1724" xr:uid="{00000000-0005-0000-0000-0000920E0000}"/>
    <cellStyle name="Normal 724" xfId="1725" xr:uid="{00000000-0005-0000-0000-0000930E0000}"/>
    <cellStyle name="Normal 725" xfId="1726" xr:uid="{00000000-0005-0000-0000-0000940E0000}"/>
    <cellStyle name="Normal 726" xfId="1727" xr:uid="{00000000-0005-0000-0000-0000950E0000}"/>
    <cellStyle name="Normal 727" xfId="1728" xr:uid="{00000000-0005-0000-0000-0000960E0000}"/>
    <cellStyle name="Normal 728" xfId="1729" xr:uid="{00000000-0005-0000-0000-0000970E0000}"/>
    <cellStyle name="Normal 729" xfId="1730" xr:uid="{00000000-0005-0000-0000-0000980E0000}"/>
    <cellStyle name="Normal 73" xfId="1072" xr:uid="{00000000-0005-0000-0000-0000990E0000}"/>
    <cellStyle name="Normal 730" xfId="1731" xr:uid="{00000000-0005-0000-0000-00009A0E0000}"/>
    <cellStyle name="Normal 731" xfId="1732" xr:uid="{00000000-0005-0000-0000-00009B0E0000}"/>
    <cellStyle name="Normal 732" xfId="1733" xr:uid="{00000000-0005-0000-0000-00009C0E0000}"/>
    <cellStyle name="Normal 733" xfId="1734" xr:uid="{00000000-0005-0000-0000-00009D0E0000}"/>
    <cellStyle name="Normal 734" xfId="1735" xr:uid="{00000000-0005-0000-0000-00009E0E0000}"/>
    <cellStyle name="Normal 735" xfId="1736" xr:uid="{00000000-0005-0000-0000-00009F0E0000}"/>
    <cellStyle name="Normal 736" xfId="1737" xr:uid="{00000000-0005-0000-0000-0000A00E0000}"/>
    <cellStyle name="Normal 737" xfId="1738" xr:uid="{00000000-0005-0000-0000-0000A10E0000}"/>
    <cellStyle name="Normal 738" xfId="1739" xr:uid="{00000000-0005-0000-0000-0000A20E0000}"/>
    <cellStyle name="Normal 739" xfId="1740" xr:uid="{00000000-0005-0000-0000-0000A30E0000}"/>
    <cellStyle name="Normal 74" xfId="1073" xr:uid="{00000000-0005-0000-0000-0000A40E0000}"/>
    <cellStyle name="Normal 740" xfId="1741" xr:uid="{00000000-0005-0000-0000-0000A50E0000}"/>
    <cellStyle name="Normal 741" xfId="1742" xr:uid="{00000000-0005-0000-0000-0000A60E0000}"/>
    <cellStyle name="Normal 742" xfId="1743" xr:uid="{00000000-0005-0000-0000-0000A70E0000}"/>
    <cellStyle name="Normal 743" xfId="1744" xr:uid="{00000000-0005-0000-0000-0000A80E0000}"/>
    <cellStyle name="Normal 744" xfId="1745" xr:uid="{00000000-0005-0000-0000-0000A90E0000}"/>
    <cellStyle name="Normal 745" xfId="1746" xr:uid="{00000000-0005-0000-0000-0000AA0E0000}"/>
    <cellStyle name="Normal 746" xfId="1747" xr:uid="{00000000-0005-0000-0000-0000AB0E0000}"/>
    <cellStyle name="Normal 747" xfId="1748" xr:uid="{00000000-0005-0000-0000-0000AC0E0000}"/>
    <cellStyle name="Normal 748" xfId="1749" xr:uid="{00000000-0005-0000-0000-0000AD0E0000}"/>
    <cellStyle name="Normal 749" xfId="1750" xr:uid="{00000000-0005-0000-0000-0000AE0E0000}"/>
    <cellStyle name="Normal 75" xfId="1074" xr:uid="{00000000-0005-0000-0000-0000AF0E0000}"/>
    <cellStyle name="Normal 750" xfId="1751" xr:uid="{00000000-0005-0000-0000-0000B00E0000}"/>
    <cellStyle name="Normal 751" xfId="1752" xr:uid="{00000000-0005-0000-0000-0000B10E0000}"/>
    <cellStyle name="Normal 752" xfId="1753" xr:uid="{00000000-0005-0000-0000-0000B20E0000}"/>
    <cellStyle name="Normal 753" xfId="1754" xr:uid="{00000000-0005-0000-0000-0000B30E0000}"/>
    <cellStyle name="Normal 754" xfId="1755" xr:uid="{00000000-0005-0000-0000-0000B40E0000}"/>
    <cellStyle name="Normal 755" xfId="1756" xr:uid="{00000000-0005-0000-0000-0000B50E0000}"/>
    <cellStyle name="Normal 756" xfId="1757" xr:uid="{00000000-0005-0000-0000-0000B60E0000}"/>
    <cellStyle name="Normal 757" xfId="1758" xr:uid="{00000000-0005-0000-0000-0000B70E0000}"/>
    <cellStyle name="Normal 758" xfId="1759" xr:uid="{00000000-0005-0000-0000-0000B80E0000}"/>
    <cellStyle name="Normal 759" xfId="1760" xr:uid="{00000000-0005-0000-0000-0000B90E0000}"/>
    <cellStyle name="Normal 76" xfId="1075" xr:uid="{00000000-0005-0000-0000-0000BA0E0000}"/>
    <cellStyle name="Normal 760" xfId="1761" xr:uid="{00000000-0005-0000-0000-0000BB0E0000}"/>
    <cellStyle name="Normal 761" xfId="1762" xr:uid="{00000000-0005-0000-0000-0000BC0E0000}"/>
    <cellStyle name="Normal 762" xfId="1763" xr:uid="{00000000-0005-0000-0000-0000BD0E0000}"/>
    <cellStyle name="Normal 763" xfId="1764" xr:uid="{00000000-0005-0000-0000-0000BE0E0000}"/>
    <cellStyle name="Normal 764" xfId="1765" xr:uid="{00000000-0005-0000-0000-0000BF0E0000}"/>
    <cellStyle name="Normal 765" xfId="1766" xr:uid="{00000000-0005-0000-0000-0000C00E0000}"/>
    <cellStyle name="Normal 766" xfId="1767" xr:uid="{00000000-0005-0000-0000-0000C10E0000}"/>
    <cellStyle name="Normal 767" xfId="1768" xr:uid="{00000000-0005-0000-0000-0000C20E0000}"/>
    <cellStyle name="Normal 768" xfId="1769" xr:uid="{00000000-0005-0000-0000-0000C30E0000}"/>
    <cellStyle name="Normal 769" xfId="1770" xr:uid="{00000000-0005-0000-0000-0000C40E0000}"/>
    <cellStyle name="Normal 77" xfId="1076" xr:uid="{00000000-0005-0000-0000-0000C50E0000}"/>
    <cellStyle name="Normal 770" xfId="1771" xr:uid="{00000000-0005-0000-0000-0000C60E0000}"/>
    <cellStyle name="Normal 771" xfId="1772" xr:uid="{00000000-0005-0000-0000-0000C70E0000}"/>
    <cellStyle name="Normal 772" xfId="1773" xr:uid="{00000000-0005-0000-0000-0000C80E0000}"/>
    <cellStyle name="Normal 773" xfId="1774" xr:uid="{00000000-0005-0000-0000-0000C90E0000}"/>
    <cellStyle name="Normal 774" xfId="1775" xr:uid="{00000000-0005-0000-0000-0000CA0E0000}"/>
    <cellStyle name="Normal 775" xfId="1776" xr:uid="{00000000-0005-0000-0000-0000CB0E0000}"/>
    <cellStyle name="Normal 776" xfId="1777" xr:uid="{00000000-0005-0000-0000-0000CC0E0000}"/>
    <cellStyle name="Normal 777" xfId="1778" xr:uid="{00000000-0005-0000-0000-0000CD0E0000}"/>
    <cellStyle name="Normal 778" xfId="1779" xr:uid="{00000000-0005-0000-0000-0000CE0E0000}"/>
    <cellStyle name="Normal 779" xfId="1780" xr:uid="{00000000-0005-0000-0000-0000CF0E0000}"/>
    <cellStyle name="Normal 78" xfId="1077" xr:uid="{00000000-0005-0000-0000-0000D00E0000}"/>
    <cellStyle name="Normal 780" xfId="1781" xr:uid="{00000000-0005-0000-0000-0000D10E0000}"/>
    <cellStyle name="Normal 781" xfId="1782" xr:uid="{00000000-0005-0000-0000-0000D20E0000}"/>
    <cellStyle name="Normal 782" xfId="1783" xr:uid="{00000000-0005-0000-0000-0000D30E0000}"/>
    <cellStyle name="Normal 783" xfId="1784" xr:uid="{00000000-0005-0000-0000-0000D40E0000}"/>
    <cellStyle name="Normal 784" xfId="1785" xr:uid="{00000000-0005-0000-0000-0000D50E0000}"/>
    <cellStyle name="Normal 785" xfId="1786" xr:uid="{00000000-0005-0000-0000-0000D60E0000}"/>
    <cellStyle name="Normal 786" xfId="1787" xr:uid="{00000000-0005-0000-0000-0000D70E0000}"/>
    <cellStyle name="Normal 787" xfId="1788" xr:uid="{00000000-0005-0000-0000-0000D80E0000}"/>
    <cellStyle name="Normal 788" xfId="1789" xr:uid="{00000000-0005-0000-0000-0000D90E0000}"/>
    <cellStyle name="Normal 789" xfId="1790" xr:uid="{00000000-0005-0000-0000-0000DA0E0000}"/>
    <cellStyle name="Normal 79" xfId="1078" xr:uid="{00000000-0005-0000-0000-0000DB0E0000}"/>
    <cellStyle name="Normal 790" xfId="1791" xr:uid="{00000000-0005-0000-0000-0000DC0E0000}"/>
    <cellStyle name="Normal 791" xfId="1792" xr:uid="{00000000-0005-0000-0000-0000DD0E0000}"/>
    <cellStyle name="Normal 792" xfId="1793" xr:uid="{00000000-0005-0000-0000-0000DE0E0000}"/>
    <cellStyle name="Normal 793" xfId="1794" xr:uid="{00000000-0005-0000-0000-0000DF0E0000}"/>
    <cellStyle name="Normal 794" xfId="1795" xr:uid="{00000000-0005-0000-0000-0000E00E0000}"/>
    <cellStyle name="Normal 795" xfId="1796" xr:uid="{00000000-0005-0000-0000-0000E10E0000}"/>
    <cellStyle name="Normal 796" xfId="1797" xr:uid="{00000000-0005-0000-0000-0000E20E0000}"/>
    <cellStyle name="Normal 797" xfId="1798" xr:uid="{00000000-0005-0000-0000-0000E30E0000}"/>
    <cellStyle name="Normal 798" xfId="1799" xr:uid="{00000000-0005-0000-0000-0000E40E0000}"/>
    <cellStyle name="Normal 799" xfId="1800" xr:uid="{00000000-0005-0000-0000-0000E50E0000}"/>
    <cellStyle name="Normal 8" xfId="17" xr:uid="{00000000-0005-0000-0000-0000E60E0000}"/>
    <cellStyle name="Normal 8 2" xfId="377" xr:uid="{00000000-0005-0000-0000-0000E70E0000}"/>
    <cellStyle name="Normal 8 2 2" xfId="1004" xr:uid="{00000000-0005-0000-0000-0000E80E0000}"/>
    <cellStyle name="Normal 8 3" xfId="3157" xr:uid="{00000000-0005-0000-0000-0000E90E0000}"/>
    <cellStyle name="Normal 80" xfId="1079" xr:uid="{00000000-0005-0000-0000-0000EA0E0000}"/>
    <cellStyle name="Normal 800" xfId="1801" xr:uid="{00000000-0005-0000-0000-0000EB0E0000}"/>
    <cellStyle name="Normal 801" xfId="1802" xr:uid="{00000000-0005-0000-0000-0000EC0E0000}"/>
    <cellStyle name="Normal 802" xfId="1803" xr:uid="{00000000-0005-0000-0000-0000ED0E0000}"/>
    <cellStyle name="Normal 803" xfId="1804" xr:uid="{00000000-0005-0000-0000-0000EE0E0000}"/>
    <cellStyle name="Normal 804" xfId="1805" xr:uid="{00000000-0005-0000-0000-0000EF0E0000}"/>
    <cellStyle name="Normal 805" xfId="1806" xr:uid="{00000000-0005-0000-0000-0000F00E0000}"/>
    <cellStyle name="Normal 806" xfId="1807" xr:uid="{00000000-0005-0000-0000-0000F10E0000}"/>
    <cellStyle name="Normal 807" xfId="1808" xr:uid="{00000000-0005-0000-0000-0000F20E0000}"/>
    <cellStyle name="Normal 808" xfId="1809" xr:uid="{00000000-0005-0000-0000-0000F30E0000}"/>
    <cellStyle name="Normal 809" xfId="1810" xr:uid="{00000000-0005-0000-0000-0000F40E0000}"/>
    <cellStyle name="Normal 81" xfId="1080" xr:uid="{00000000-0005-0000-0000-0000F50E0000}"/>
    <cellStyle name="Normal 810" xfId="1811" xr:uid="{00000000-0005-0000-0000-0000F60E0000}"/>
    <cellStyle name="Normal 811" xfId="1812" xr:uid="{00000000-0005-0000-0000-0000F70E0000}"/>
    <cellStyle name="Normal 812" xfId="1813" xr:uid="{00000000-0005-0000-0000-0000F80E0000}"/>
    <cellStyle name="Normal 813" xfId="1814" xr:uid="{00000000-0005-0000-0000-0000F90E0000}"/>
    <cellStyle name="Normal 814" xfId="1815" xr:uid="{00000000-0005-0000-0000-0000FA0E0000}"/>
    <cellStyle name="Normal 815" xfId="1816" xr:uid="{00000000-0005-0000-0000-0000FB0E0000}"/>
    <cellStyle name="Normal 816" xfId="1817" xr:uid="{00000000-0005-0000-0000-0000FC0E0000}"/>
    <cellStyle name="Normal 817" xfId="1818" xr:uid="{00000000-0005-0000-0000-0000FD0E0000}"/>
    <cellStyle name="Normal 818" xfId="1819" xr:uid="{00000000-0005-0000-0000-0000FE0E0000}"/>
    <cellStyle name="Normal 819" xfId="1820" xr:uid="{00000000-0005-0000-0000-0000FF0E0000}"/>
    <cellStyle name="Normal 82" xfId="1081" xr:uid="{00000000-0005-0000-0000-0000000F0000}"/>
    <cellStyle name="Normal 820" xfId="1821" xr:uid="{00000000-0005-0000-0000-0000010F0000}"/>
    <cellStyle name="Normal 821" xfId="1822" xr:uid="{00000000-0005-0000-0000-0000020F0000}"/>
    <cellStyle name="Normal 822" xfId="1823" xr:uid="{00000000-0005-0000-0000-0000030F0000}"/>
    <cellStyle name="Normal 823" xfId="1824" xr:uid="{00000000-0005-0000-0000-0000040F0000}"/>
    <cellStyle name="Normal 824" xfId="1825" xr:uid="{00000000-0005-0000-0000-0000050F0000}"/>
    <cellStyle name="Normal 825" xfId="1826" xr:uid="{00000000-0005-0000-0000-0000060F0000}"/>
    <cellStyle name="Normal 826" xfId="1827" xr:uid="{00000000-0005-0000-0000-0000070F0000}"/>
    <cellStyle name="Normal 827" xfId="1828" xr:uid="{00000000-0005-0000-0000-0000080F0000}"/>
    <cellStyle name="Normal 828" xfId="1829" xr:uid="{00000000-0005-0000-0000-0000090F0000}"/>
    <cellStyle name="Normal 829" xfId="1830" xr:uid="{00000000-0005-0000-0000-00000A0F0000}"/>
    <cellStyle name="Normal 83" xfId="1082" xr:uid="{00000000-0005-0000-0000-00000B0F0000}"/>
    <cellStyle name="Normal 830" xfId="1831" xr:uid="{00000000-0005-0000-0000-00000C0F0000}"/>
    <cellStyle name="Normal 831" xfId="1832" xr:uid="{00000000-0005-0000-0000-00000D0F0000}"/>
    <cellStyle name="Normal 832" xfId="1833" xr:uid="{00000000-0005-0000-0000-00000E0F0000}"/>
    <cellStyle name="Normal 833" xfId="1834" xr:uid="{00000000-0005-0000-0000-00000F0F0000}"/>
    <cellStyle name="Normal 834" xfId="1835" xr:uid="{00000000-0005-0000-0000-0000100F0000}"/>
    <cellStyle name="Normal 835" xfId="1836" xr:uid="{00000000-0005-0000-0000-0000110F0000}"/>
    <cellStyle name="Normal 836" xfId="1837" xr:uid="{00000000-0005-0000-0000-0000120F0000}"/>
    <cellStyle name="Normal 837" xfId="1838" xr:uid="{00000000-0005-0000-0000-0000130F0000}"/>
    <cellStyle name="Normal 838" xfId="1839" xr:uid="{00000000-0005-0000-0000-0000140F0000}"/>
    <cellStyle name="Normal 839" xfId="1840" xr:uid="{00000000-0005-0000-0000-0000150F0000}"/>
    <cellStyle name="Normal 84" xfId="1083" xr:uid="{00000000-0005-0000-0000-0000160F0000}"/>
    <cellStyle name="Normal 840" xfId="1841" xr:uid="{00000000-0005-0000-0000-0000170F0000}"/>
    <cellStyle name="Normal 841" xfId="1842" xr:uid="{00000000-0005-0000-0000-0000180F0000}"/>
    <cellStyle name="Normal 842" xfId="1843" xr:uid="{00000000-0005-0000-0000-0000190F0000}"/>
    <cellStyle name="Normal 843" xfId="1844" xr:uid="{00000000-0005-0000-0000-00001A0F0000}"/>
    <cellStyle name="Normal 844" xfId="1845" xr:uid="{00000000-0005-0000-0000-00001B0F0000}"/>
    <cellStyle name="Normal 845" xfId="1846" xr:uid="{00000000-0005-0000-0000-00001C0F0000}"/>
    <cellStyle name="Normal 846" xfId="1847" xr:uid="{00000000-0005-0000-0000-00001D0F0000}"/>
    <cellStyle name="Normal 847" xfId="1848" xr:uid="{00000000-0005-0000-0000-00001E0F0000}"/>
    <cellStyle name="Normal 848" xfId="1849" xr:uid="{00000000-0005-0000-0000-00001F0F0000}"/>
    <cellStyle name="Normal 849" xfId="1850" xr:uid="{00000000-0005-0000-0000-0000200F0000}"/>
    <cellStyle name="Normal 85" xfId="1084" xr:uid="{00000000-0005-0000-0000-0000210F0000}"/>
    <cellStyle name="Normal 850" xfId="1851" xr:uid="{00000000-0005-0000-0000-0000220F0000}"/>
    <cellStyle name="Normal 851" xfId="1852" xr:uid="{00000000-0005-0000-0000-0000230F0000}"/>
    <cellStyle name="Normal 852" xfId="1853" xr:uid="{00000000-0005-0000-0000-0000240F0000}"/>
    <cellStyle name="Normal 853" xfId="1854" xr:uid="{00000000-0005-0000-0000-0000250F0000}"/>
    <cellStyle name="Normal 854" xfId="1855" xr:uid="{00000000-0005-0000-0000-0000260F0000}"/>
    <cellStyle name="Normal 855" xfId="1856" xr:uid="{00000000-0005-0000-0000-0000270F0000}"/>
    <cellStyle name="Normal 856" xfId="1857" xr:uid="{00000000-0005-0000-0000-0000280F0000}"/>
    <cellStyle name="Normal 857" xfId="1858" xr:uid="{00000000-0005-0000-0000-0000290F0000}"/>
    <cellStyle name="Normal 858" xfId="1859" xr:uid="{00000000-0005-0000-0000-00002A0F0000}"/>
    <cellStyle name="Normal 859" xfId="1860" xr:uid="{00000000-0005-0000-0000-00002B0F0000}"/>
    <cellStyle name="Normal 86" xfId="1085" xr:uid="{00000000-0005-0000-0000-00002C0F0000}"/>
    <cellStyle name="Normal 860" xfId="1861" xr:uid="{00000000-0005-0000-0000-00002D0F0000}"/>
    <cellStyle name="Normal 861" xfId="1862" xr:uid="{00000000-0005-0000-0000-00002E0F0000}"/>
    <cellStyle name="Normal 862" xfId="1863" xr:uid="{00000000-0005-0000-0000-00002F0F0000}"/>
    <cellStyle name="Normal 863" xfId="1864" xr:uid="{00000000-0005-0000-0000-0000300F0000}"/>
    <cellStyle name="Normal 864" xfId="1865" xr:uid="{00000000-0005-0000-0000-0000310F0000}"/>
    <cellStyle name="Normal 865" xfId="1866" xr:uid="{00000000-0005-0000-0000-0000320F0000}"/>
    <cellStyle name="Normal 866" xfId="1867" xr:uid="{00000000-0005-0000-0000-0000330F0000}"/>
    <cellStyle name="Normal 867" xfId="1868" xr:uid="{00000000-0005-0000-0000-0000340F0000}"/>
    <cellStyle name="Normal 868" xfId="1869" xr:uid="{00000000-0005-0000-0000-0000350F0000}"/>
    <cellStyle name="Normal 869" xfId="1870" xr:uid="{00000000-0005-0000-0000-0000360F0000}"/>
    <cellStyle name="Normal 87" xfId="1086" xr:uid="{00000000-0005-0000-0000-0000370F0000}"/>
    <cellStyle name="Normal 870" xfId="1871" xr:uid="{00000000-0005-0000-0000-0000380F0000}"/>
    <cellStyle name="Normal 871" xfId="1872" xr:uid="{00000000-0005-0000-0000-0000390F0000}"/>
    <cellStyle name="Normal 872" xfId="1873" xr:uid="{00000000-0005-0000-0000-00003A0F0000}"/>
    <cellStyle name="Normal 873" xfId="1874" xr:uid="{00000000-0005-0000-0000-00003B0F0000}"/>
    <cellStyle name="Normal 874" xfId="1875" xr:uid="{00000000-0005-0000-0000-00003C0F0000}"/>
    <cellStyle name="Normal 875" xfId="1876" xr:uid="{00000000-0005-0000-0000-00003D0F0000}"/>
    <cellStyle name="Normal 876" xfId="1877" xr:uid="{00000000-0005-0000-0000-00003E0F0000}"/>
    <cellStyle name="Normal 877" xfId="1878" xr:uid="{00000000-0005-0000-0000-00003F0F0000}"/>
    <cellStyle name="Normal 878" xfId="1879" xr:uid="{00000000-0005-0000-0000-0000400F0000}"/>
    <cellStyle name="Normal 879" xfId="1880" xr:uid="{00000000-0005-0000-0000-0000410F0000}"/>
    <cellStyle name="Normal 88" xfId="1087" xr:uid="{00000000-0005-0000-0000-0000420F0000}"/>
    <cellStyle name="Normal 880" xfId="1881" xr:uid="{00000000-0005-0000-0000-0000430F0000}"/>
    <cellStyle name="Normal 881" xfId="1882" xr:uid="{00000000-0005-0000-0000-0000440F0000}"/>
    <cellStyle name="Normal 882" xfId="1883" xr:uid="{00000000-0005-0000-0000-0000450F0000}"/>
    <cellStyle name="Normal 883" xfId="1884" xr:uid="{00000000-0005-0000-0000-0000460F0000}"/>
    <cellStyle name="Normal 884" xfId="1885" xr:uid="{00000000-0005-0000-0000-0000470F0000}"/>
    <cellStyle name="Normal 885" xfId="1886" xr:uid="{00000000-0005-0000-0000-0000480F0000}"/>
    <cellStyle name="Normal 886" xfId="1887" xr:uid="{00000000-0005-0000-0000-0000490F0000}"/>
    <cellStyle name="Normal 887" xfId="1888" xr:uid="{00000000-0005-0000-0000-00004A0F0000}"/>
    <cellStyle name="Normal 888" xfId="1889" xr:uid="{00000000-0005-0000-0000-00004B0F0000}"/>
    <cellStyle name="Normal 889" xfId="1890" xr:uid="{00000000-0005-0000-0000-00004C0F0000}"/>
    <cellStyle name="Normal 89" xfId="1088" xr:uid="{00000000-0005-0000-0000-00004D0F0000}"/>
    <cellStyle name="Normal 890" xfId="1891" xr:uid="{00000000-0005-0000-0000-00004E0F0000}"/>
    <cellStyle name="Normal 891" xfId="1892" xr:uid="{00000000-0005-0000-0000-00004F0F0000}"/>
    <cellStyle name="Normal 892" xfId="1893" xr:uid="{00000000-0005-0000-0000-0000500F0000}"/>
    <cellStyle name="Normal 893" xfId="1894" xr:uid="{00000000-0005-0000-0000-0000510F0000}"/>
    <cellStyle name="Normal 894" xfId="1895" xr:uid="{00000000-0005-0000-0000-0000520F0000}"/>
    <cellStyle name="Normal 895" xfId="1896" xr:uid="{00000000-0005-0000-0000-0000530F0000}"/>
    <cellStyle name="Normal 896" xfId="1897" xr:uid="{00000000-0005-0000-0000-0000540F0000}"/>
    <cellStyle name="Normal 897" xfId="1898" xr:uid="{00000000-0005-0000-0000-0000550F0000}"/>
    <cellStyle name="Normal 898" xfId="1899" xr:uid="{00000000-0005-0000-0000-0000560F0000}"/>
    <cellStyle name="Normal 899" xfId="1900" xr:uid="{00000000-0005-0000-0000-0000570F0000}"/>
    <cellStyle name="Normal 9" xfId="5" xr:uid="{00000000-0005-0000-0000-0000580F0000}"/>
    <cellStyle name="Normal 9 2" xfId="379" xr:uid="{00000000-0005-0000-0000-0000590F0000}"/>
    <cellStyle name="Normal 9 3" xfId="378" xr:uid="{00000000-0005-0000-0000-00005A0F0000}"/>
    <cellStyle name="Normal 9 4" xfId="1005" xr:uid="{00000000-0005-0000-0000-00005B0F0000}"/>
    <cellStyle name="Normal 9 5" xfId="3163" xr:uid="{00000000-0005-0000-0000-00005C0F0000}"/>
    <cellStyle name="Normal 90" xfId="1089" xr:uid="{00000000-0005-0000-0000-00005D0F0000}"/>
    <cellStyle name="Normal 900" xfId="1901" xr:uid="{00000000-0005-0000-0000-00005E0F0000}"/>
    <cellStyle name="Normal 901" xfId="1902" xr:uid="{00000000-0005-0000-0000-00005F0F0000}"/>
    <cellStyle name="Normal 902" xfId="1903" xr:uid="{00000000-0005-0000-0000-0000600F0000}"/>
    <cellStyle name="Normal 903" xfId="1904" xr:uid="{00000000-0005-0000-0000-0000610F0000}"/>
    <cellStyle name="Normal 904" xfId="1905" xr:uid="{00000000-0005-0000-0000-0000620F0000}"/>
    <cellStyle name="Normal 905" xfId="1906" xr:uid="{00000000-0005-0000-0000-0000630F0000}"/>
    <cellStyle name="Normal 906" xfId="1907" xr:uid="{00000000-0005-0000-0000-0000640F0000}"/>
    <cellStyle name="Normal 907" xfId="1908" xr:uid="{00000000-0005-0000-0000-0000650F0000}"/>
    <cellStyle name="Normal 908" xfId="1909" xr:uid="{00000000-0005-0000-0000-0000660F0000}"/>
    <cellStyle name="Normal 909" xfId="1910" xr:uid="{00000000-0005-0000-0000-0000670F0000}"/>
    <cellStyle name="Normal 91" xfId="1090" xr:uid="{00000000-0005-0000-0000-0000680F0000}"/>
    <cellStyle name="Normal 910" xfId="1911" xr:uid="{00000000-0005-0000-0000-0000690F0000}"/>
    <cellStyle name="Normal 911" xfId="1912" xr:uid="{00000000-0005-0000-0000-00006A0F0000}"/>
    <cellStyle name="Normal 912" xfId="1913" xr:uid="{00000000-0005-0000-0000-00006B0F0000}"/>
    <cellStyle name="Normal 913" xfId="1914" xr:uid="{00000000-0005-0000-0000-00006C0F0000}"/>
    <cellStyle name="Normal 914" xfId="1915" xr:uid="{00000000-0005-0000-0000-00006D0F0000}"/>
    <cellStyle name="Normal 915" xfId="1916" xr:uid="{00000000-0005-0000-0000-00006E0F0000}"/>
    <cellStyle name="Normal 916" xfId="1917" xr:uid="{00000000-0005-0000-0000-00006F0F0000}"/>
    <cellStyle name="Normal 917" xfId="1918" xr:uid="{00000000-0005-0000-0000-0000700F0000}"/>
    <cellStyle name="Normal 918" xfId="1919" xr:uid="{00000000-0005-0000-0000-0000710F0000}"/>
    <cellStyle name="Normal 919" xfId="1920" xr:uid="{00000000-0005-0000-0000-0000720F0000}"/>
    <cellStyle name="Normal 92" xfId="1091" xr:uid="{00000000-0005-0000-0000-0000730F0000}"/>
    <cellStyle name="Normal 920" xfId="1921" xr:uid="{00000000-0005-0000-0000-0000740F0000}"/>
    <cellStyle name="Normal 921" xfId="1922" xr:uid="{00000000-0005-0000-0000-0000750F0000}"/>
    <cellStyle name="Normal 922" xfId="1923" xr:uid="{00000000-0005-0000-0000-0000760F0000}"/>
    <cellStyle name="Normal 923" xfId="1924" xr:uid="{00000000-0005-0000-0000-0000770F0000}"/>
    <cellStyle name="Normal 924" xfId="1925" xr:uid="{00000000-0005-0000-0000-0000780F0000}"/>
    <cellStyle name="Normal 925" xfId="1926" xr:uid="{00000000-0005-0000-0000-0000790F0000}"/>
    <cellStyle name="Normal 926" xfId="1927" xr:uid="{00000000-0005-0000-0000-00007A0F0000}"/>
    <cellStyle name="Normal 927" xfId="1928" xr:uid="{00000000-0005-0000-0000-00007B0F0000}"/>
    <cellStyle name="Normal 928" xfId="1929" xr:uid="{00000000-0005-0000-0000-00007C0F0000}"/>
    <cellStyle name="Normal 929" xfId="1930" xr:uid="{00000000-0005-0000-0000-00007D0F0000}"/>
    <cellStyle name="Normal 93" xfId="1092" xr:uid="{00000000-0005-0000-0000-00007E0F0000}"/>
    <cellStyle name="Normal 930" xfId="1931" xr:uid="{00000000-0005-0000-0000-00007F0F0000}"/>
    <cellStyle name="Normal 931" xfId="1932" xr:uid="{00000000-0005-0000-0000-0000800F0000}"/>
    <cellStyle name="Normal 932" xfId="1933" xr:uid="{00000000-0005-0000-0000-0000810F0000}"/>
    <cellStyle name="Normal 933" xfId="1934" xr:uid="{00000000-0005-0000-0000-0000820F0000}"/>
    <cellStyle name="Normal 934" xfId="1935" xr:uid="{00000000-0005-0000-0000-0000830F0000}"/>
    <cellStyle name="Normal 935" xfId="1936" xr:uid="{00000000-0005-0000-0000-0000840F0000}"/>
    <cellStyle name="Normal 936" xfId="1937" xr:uid="{00000000-0005-0000-0000-0000850F0000}"/>
    <cellStyle name="Normal 937" xfId="1938" xr:uid="{00000000-0005-0000-0000-0000860F0000}"/>
    <cellStyle name="Normal 938" xfId="1939" xr:uid="{00000000-0005-0000-0000-0000870F0000}"/>
    <cellStyle name="Normal 939" xfId="1940" xr:uid="{00000000-0005-0000-0000-0000880F0000}"/>
    <cellStyle name="Normal 94" xfId="1093" xr:uid="{00000000-0005-0000-0000-0000890F0000}"/>
    <cellStyle name="Normal 940" xfId="1941" xr:uid="{00000000-0005-0000-0000-00008A0F0000}"/>
    <cellStyle name="Normal 941" xfId="1942" xr:uid="{00000000-0005-0000-0000-00008B0F0000}"/>
    <cellStyle name="Normal 942" xfId="1943" xr:uid="{00000000-0005-0000-0000-00008C0F0000}"/>
    <cellStyle name="Normal 943" xfId="1944" xr:uid="{00000000-0005-0000-0000-00008D0F0000}"/>
    <cellStyle name="Normal 944" xfId="1945" xr:uid="{00000000-0005-0000-0000-00008E0F0000}"/>
    <cellStyle name="Normal 945" xfId="1946" xr:uid="{00000000-0005-0000-0000-00008F0F0000}"/>
    <cellStyle name="Normal 946" xfId="1947" xr:uid="{00000000-0005-0000-0000-0000900F0000}"/>
    <cellStyle name="Normal 947" xfId="1948" xr:uid="{00000000-0005-0000-0000-0000910F0000}"/>
    <cellStyle name="Normal 948" xfId="1949" xr:uid="{00000000-0005-0000-0000-0000920F0000}"/>
    <cellStyle name="Normal 949" xfId="1950" xr:uid="{00000000-0005-0000-0000-0000930F0000}"/>
    <cellStyle name="Normal 95" xfId="1094" xr:uid="{00000000-0005-0000-0000-0000940F0000}"/>
    <cellStyle name="Normal 950" xfId="1951" xr:uid="{00000000-0005-0000-0000-0000950F0000}"/>
    <cellStyle name="Normal 951" xfId="1952" xr:uid="{00000000-0005-0000-0000-0000960F0000}"/>
    <cellStyle name="Normal 952" xfId="1953" xr:uid="{00000000-0005-0000-0000-0000970F0000}"/>
    <cellStyle name="Normal 953" xfId="1954" xr:uid="{00000000-0005-0000-0000-0000980F0000}"/>
    <cellStyle name="Normal 954" xfId="1955" xr:uid="{00000000-0005-0000-0000-0000990F0000}"/>
    <cellStyle name="Normal 955" xfId="1956" xr:uid="{00000000-0005-0000-0000-00009A0F0000}"/>
    <cellStyle name="Normal 956" xfId="1957" xr:uid="{00000000-0005-0000-0000-00009B0F0000}"/>
    <cellStyle name="Normal 957" xfId="1958" xr:uid="{00000000-0005-0000-0000-00009C0F0000}"/>
    <cellStyle name="Normal 958" xfId="1959" xr:uid="{00000000-0005-0000-0000-00009D0F0000}"/>
    <cellStyle name="Normal 959" xfId="1960" xr:uid="{00000000-0005-0000-0000-00009E0F0000}"/>
    <cellStyle name="Normal 96" xfId="1095" xr:uid="{00000000-0005-0000-0000-00009F0F0000}"/>
    <cellStyle name="Normal 960" xfId="1961" xr:uid="{00000000-0005-0000-0000-0000A00F0000}"/>
    <cellStyle name="Normal 961" xfId="1962" xr:uid="{00000000-0005-0000-0000-0000A10F0000}"/>
    <cellStyle name="Normal 962" xfId="1963" xr:uid="{00000000-0005-0000-0000-0000A20F0000}"/>
    <cellStyle name="Normal 963" xfId="1964" xr:uid="{00000000-0005-0000-0000-0000A30F0000}"/>
    <cellStyle name="Normal 964" xfId="1965" xr:uid="{00000000-0005-0000-0000-0000A40F0000}"/>
    <cellStyle name="Normal 965" xfId="1966" xr:uid="{00000000-0005-0000-0000-0000A50F0000}"/>
    <cellStyle name="Normal 966" xfId="1967" xr:uid="{00000000-0005-0000-0000-0000A60F0000}"/>
    <cellStyle name="Normal 967" xfId="1968" xr:uid="{00000000-0005-0000-0000-0000A70F0000}"/>
    <cellStyle name="Normal 968" xfId="1969" xr:uid="{00000000-0005-0000-0000-0000A80F0000}"/>
    <cellStyle name="Normal 969" xfId="1970" xr:uid="{00000000-0005-0000-0000-0000A90F0000}"/>
    <cellStyle name="Normal 97" xfId="1096" xr:uid="{00000000-0005-0000-0000-0000AA0F0000}"/>
    <cellStyle name="Normal 970" xfId="1971" xr:uid="{00000000-0005-0000-0000-0000AB0F0000}"/>
    <cellStyle name="Normal 971" xfId="1972" xr:uid="{00000000-0005-0000-0000-0000AC0F0000}"/>
    <cellStyle name="Normal 972" xfId="1973" xr:uid="{00000000-0005-0000-0000-0000AD0F0000}"/>
    <cellStyle name="Normal 973" xfId="1974" xr:uid="{00000000-0005-0000-0000-0000AE0F0000}"/>
    <cellStyle name="Normal 974" xfId="1975" xr:uid="{00000000-0005-0000-0000-0000AF0F0000}"/>
    <cellStyle name="Normal 975" xfId="1976" xr:uid="{00000000-0005-0000-0000-0000B00F0000}"/>
    <cellStyle name="Normal 976" xfId="1977" xr:uid="{00000000-0005-0000-0000-0000B10F0000}"/>
    <cellStyle name="Normal 977" xfId="1978" xr:uid="{00000000-0005-0000-0000-0000B20F0000}"/>
    <cellStyle name="Normal 978" xfId="1979" xr:uid="{00000000-0005-0000-0000-0000B30F0000}"/>
    <cellStyle name="Normal 979" xfId="1980" xr:uid="{00000000-0005-0000-0000-0000B40F0000}"/>
    <cellStyle name="Normal 98" xfId="1097" xr:uid="{00000000-0005-0000-0000-0000B50F0000}"/>
    <cellStyle name="Normal 980" xfId="1981" xr:uid="{00000000-0005-0000-0000-0000B60F0000}"/>
    <cellStyle name="Normal 981" xfId="1982" xr:uid="{00000000-0005-0000-0000-0000B70F0000}"/>
    <cellStyle name="Normal 982" xfId="1983" xr:uid="{00000000-0005-0000-0000-0000B80F0000}"/>
    <cellStyle name="Normal 983" xfId="1984" xr:uid="{00000000-0005-0000-0000-0000B90F0000}"/>
    <cellStyle name="Normal 984" xfId="1985" xr:uid="{00000000-0005-0000-0000-0000BA0F0000}"/>
    <cellStyle name="Normal 985" xfId="1986" xr:uid="{00000000-0005-0000-0000-0000BB0F0000}"/>
    <cellStyle name="Normal 986" xfId="1987" xr:uid="{00000000-0005-0000-0000-0000BC0F0000}"/>
    <cellStyle name="Normal 987" xfId="1988" xr:uid="{00000000-0005-0000-0000-0000BD0F0000}"/>
    <cellStyle name="Normal 988" xfId="1989" xr:uid="{00000000-0005-0000-0000-0000BE0F0000}"/>
    <cellStyle name="Normal 989" xfId="1990" xr:uid="{00000000-0005-0000-0000-0000BF0F0000}"/>
    <cellStyle name="Normal 99" xfId="1098" xr:uid="{00000000-0005-0000-0000-0000C00F0000}"/>
    <cellStyle name="Normal 990" xfId="1991" xr:uid="{00000000-0005-0000-0000-0000C10F0000}"/>
    <cellStyle name="Normal 991" xfId="1992" xr:uid="{00000000-0005-0000-0000-0000C20F0000}"/>
    <cellStyle name="Normal 992" xfId="1993" xr:uid="{00000000-0005-0000-0000-0000C30F0000}"/>
    <cellStyle name="Normal 993" xfId="1994" xr:uid="{00000000-0005-0000-0000-0000C40F0000}"/>
    <cellStyle name="Normal 994" xfId="1995" xr:uid="{00000000-0005-0000-0000-0000C50F0000}"/>
    <cellStyle name="Normal 995" xfId="1996" xr:uid="{00000000-0005-0000-0000-0000C60F0000}"/>
    <cellStyle name="Normal 996" xfId="1997" xr:uid="{00000000-0005-0000-0000-0000C70F0000}"/>
    <cellStyle name="Normal 997" xfId="1998" xr:uid="{00000000-0005-0000-0000-0000C80F0000}"/>
    <cellStyle name="Normal 998" xfId="1999" xr:uid="{00000000-0005-0000-0000-0000C90F0000}"/>
    <cellStyle name="Normal 999" xfId="2000" xr:uid="{00000000-0005-0000-0000-0000CA0F0000}"/>
    <cellStyle name="normální_Graf III.5_ZOI_IV_2008_III_2_novy" xfId="2" xr:uid="{00000000-0005-0000-0000-0000CB0F0000}"/>
    <cellStyle name="normální_III.2 Prognóza" xfId="3" xr:uid="{00000000-0005-0000-0000-0000CC0F0000}"/>
    <cellStyle name="Note" xfId="54" builtinId="10" customBuiltin="1"/>
    <cellStyle name="Note 2" xfId="183" xr:uid="{00000000-0005-0000-0000-0000CD0F0000}"/>
    <cellStyle name="Note 2 2" xfId="304" xr:uid="{00000000-0005-0000-0000-0000CE0F0000}"/>
    <cellStyle name="Note 2 2 2" xfId="3693" xr:uid="{00000000-0005-0000-0000-0000CF0F0000}"/>
    <cellStyle name="Note 2 3" xfId="606" xr:uid="{00000000-0005-0000-0000-0000D00F0000}"/>
    <cellStyle name="Note 2 4" xfId="869" xr:uid="{00000000-0005-0000-0000-0000D10F0000}"/>
    <cellStyle name="Note 2 5" xfId="3521" xr:uid="{00000000-0005-0000-0000-0000D20F0000}"/>
    <cellStyle name="Note 2 5 2" xfId="4146" xr:uid="{00000000-0005-0000-0000-0000D30F0000}"/>
    <cellStyle name="Note 2 6" xfId="3626" xr:uid="{00000000-0005-0000-0000-0000D40F0000}"/>
    <cellStyle name="Note 3" xfId="185" xr:uid="{00000000-0005-0000-0000-0000D50F0000}"/>
    <cellStyle name="Note 3 2" xfId="306" xr:uid="{00000000-0005-0000-0000-0000D60F0000}"/>
    <cellStyle name="Note 3 2 2" xfId="3695" xr:uid="{00000000-0005-0000-0000-0000D70F0000}"/>
    <cellStyle name="Note 3 3" xfId="870" xr:uid="{00000000-0005-0000-0000-0000D80F0000}"/>
    <cellStyle name="Note 3 4" xfId="3628" xr:uid="{00000000-0005-0000-0000-0000D90F0000}"/>
    <cellStyle name="Note 4" xfId="199" xr:uid="{00000000-0005-0000-0000-0000DA0F0000}"/>
    <cellStyle name="Note 4 2" xfId="320" xr:uid="{00000000-0005-0000-0000-0000DB0F0000}"/>
    <cellStyle name="Note 4 2 2" xfId="3709" xr:uid="{00000000-0005-0000-0000-0000DC0F0000}"/>
    <cellStyle name="Note 4 3" xfId="871" xr:uid="{00000000-0005-0000-0000-0000DD0F0000}"/>
    <cellStyle name="Note 4 4" xfId="3642" xr:uid="{00000000-0005-0000-0000-0000DE0F0000}"/>
    <cellStyle name="Note 5" xfId="213" xr:uid="{00000000-0005-0000-0000-0000DF0F0000}"/>
    <cellStyle name="Note 5 2" xfId="872" xr:uid="{00000000-0005-0000-0000-0000E00F0000}"/>
    <cellStyle name="Note 5 3" xfId="3656" xr:uid="{00000000-0005-0000-0000-0000E10F0000}"/>
    <cellStyle name="Note 6" xfId="143" xr:uid="{00000000-0005-0000-0000-0000E20F0000}"/>
    <cellStyle name="Note 6 2" xfId="873" xr:uid="{00000000-0005-0000-0000-0000E30F0000}"/>
    <cellStyle name="Note 6 3" xfId="3613" xr:uid="{00000000-0005-0000-0000-0000E40F0000}"/>
    <cellStyle name="Note 7" xfId="469" xr:uid="{00000000-0005-0000-0000-0000E50F0000}"/>
    <cellStyle name="Note 7 2" xfId="874" xr:uid="{00000000-0005-0000-0000-0000E60F0000}"/>
    <cellStyle name="Note 7 3" xfId="3740" xr:uid="{00000000-0005-0000-0000-0000E70F0000}"/>
    <cellStyle name="Note 8" xfId="632" xr:uid="{00000000-0005-0000-0000-0000E80F0000}"/>
    <cellStyle name="Note 8 2" xfId="3804" xr:uid="{00000000-0005-0000-0000-0000E90F0000}"/>
    <cellStyle name="Note 9" xfId="3238" xr:uid="{00000000-0005-0000-0000-0000EA0F0000}"/>
    <cellStyle name="Note 9 2" xfId="3948" xr:uid="{00000000-0005-0000-0000-0000EB0F0000}"/>
    <cellStyle name="Output" xfId="49" builtinId="21" customBuiltin="1"/>
    <cellStyle name="Output 2" xfId="95" xr:uid="{00000000-0005-0000-0000-0000EC0F0000}"/>
    <cellStyle name="Output 2 2" xfId="273" xr:uid="{00000000-0005-0000-0000-0000ED0F0000}"/>
    <cellStyle name="Output 2 3" xfId="875" xr:uid="{00000000-0005-0000-0000-0000EE0F0000}"/>
    <cellStyle name="Output 3" xfId="234" xr:uid="{00000000-0005-0000-0000-0000EF0F0000}"/>
    <cellStyle name="Output 3 2" xfId="607" xr:uid="{00000000-0005-0000-0000-0000F00F0000}"/>
    <cellStyle name="Output 3 3" xfId="876" xr:uid="{00000000-0005-0000-0000-0000F10F0000}"/>
    <cellStyle name="Output 4" xfId="152" xr:uid="{00000000-0005-0000-0000-0000F20F0000}"/>
    <cellStyle name="Output 4 2" xfId="877" xr:uid="{00000000-0005-0000-0000-0000F30F0000}"/>
    <cellStyle name="Output 5" xfId="878" xr:uid="{00000000-0005-0000-0000-0000F40F0000}"/>
    <cellStyle name="Output 6" xfId="879" xr:uid="{00000000-0005-0000-0000-0000F50F0000}"/>
    <cellStyle name="Output 7" xfId="880" xr:uid="{00000000-0005-0000-0000-0000F60F0000}"/>
    <cellStyle name="Percent" xfId="82" builtinId="5"/>
    <cellStyle name="Percent 2" xfId="26" xr:uid="{00000000-0005-0000-0000-0000F70F0000}"/>
    <cellStyle name="Percent 2 2" xfId="140" xr:uid="{00000000-0005-0000-0000-0000F80F0000}"/>
    <cellStyle name="Percent 2 3" xfId="437" xr:uid="{00000000-0005-0000-0000-0000F90F0000}"/>
    <cellStyle name="Percent 2 4" xfId="3529" xr:uid="{00000000-0005-0000-0000-0000FA0F0000}"/>
    <cellStyle name="Percent 2 4 2" xfId="4148" xr:uid="{00000000-0005-0000-0000-0000FB0F0000}"/>
    <cellStyle name="Percent 2 5" xfId="4197" xr:uid="{00000000-0005-0000-0000-0000FC0F0000}"/>
    <cellStyle name="Percent 3" xfId="458" xr:uid="{00000000-0005-0000-0000-0000FD0F0000}"/>
    <cellStyle name="Percent 3 2" xfId="609" xr:uid="{00000000-0005-0000-0000-0000FE0F0000}"/>
    <cellStyle name="Percent 3 3" xfId="530" xr:uid="{00000000-0005-0000-0000-0000FF0F0000}"/>
    <cellStyle name="Percent 3 4" xfId="3731" xr:uid="{00000000-0005-0000-0000-000000100000}"/>
    <cellStyle name="Percent 4" xfId="136" xr:uid="{00000000-0005-0000-0000-000001100000}"/>
    <cellStyle name="Percent 5" xfId="3150" xr:uid="{00000000-0005-0000-0000-000002100000}"/>
    <cellStyle name="Percent 5 2" xfId="3597" xr:uid="{00000000-0005-0000-0000-000003100000}"/>
    <cellStyle name="Percent 5 2 2" xfId="4188" xr:uid="{00000000-0005-0000-0000-000004100000}"/>
    <cellStyle name="Percent 5 3" xfId="3919" xr:uid="{00000000-0005-0000-0000-000005100000}"/>
    <cellStyle name="Percent 6" xfId="3491" xr:uid="{00000000-0005-0000-0000-000006100000}"/>
    <cellStyle name="Percent 6 2" xfId="3598" xr:uid="{00000000-0005-0000-0000-000007100000}"/>
    <cellStyle name="Percent 6 2 2" xfId="4189" xr:uid="{00000000-0005-0000-0000-000008100000}"/>
    <cellStyle name="Percent 6 3" xfId="4123" xr:uid="{00000000-0005-0000-0000-000009100000}"/>
    <cellStyle name="percentage difference" xfId="1006" xr:uid="{00000000-0005-0000-0000-00000A100000}"/>
    <cellStyle name="Poznámka" xfId="438" xr:uid="{00000000-0005-0000-0000-00000B100000}"/>
    <cellStyle name="Propojená buňka" xfId="439" xr:uid="{00000000-0005-0000-0000-00000C100000}"/>
    <cellStyle name="Publication" xfId="141" xr:uid="{00000000-0005-0000-0000-00000D100000}"/>
    <cellStyle name="s0" xfId="4204" xr:uid="{00000000-0005-0000-0000-00000E100000}"/>
    <cellStyle name="s13" xfId="4205" xr:uid="{00000000-0005-0000-0000-00000F100000}"/>
    <cellStyle name="s16" xfId="4206" xr:uid="{00000000-0005-0000-0000-000010100000}"/>
    <cellStyle name="Sheet Title" xfId="1007" xr:uid="{00000000-0005-0000-0000-000011100000}"/>
    <cellStyle name="Správně" xfId="440" xr:uid="{00000000-0005-0000-0000-000012100000}"/>
    <cellStyle name="Standard_laroux" xfId="1008" xr:uid="{00000000-0005-0000-0000-000013100000}"/>
    <cellStyle name="Style 1" xfId="1009" xr:uid="{00000000-0005-0000-0000-000014100000}"/>
    <cellStyle name="Style 1 2" xfId="1010" xr:uid="{00000000-0005-0000-0000-000015100000}"/>
    <cellStyle name="Style 2" xfId="1011" xr:uid="{00000000-0005-0000-0000-000016100000}"/>
    <cellStyle name="style1643197893806" xfId="3531" xr:uid="{00000000-0005-0000-0000-000017100000}"/>
    <cellStyle name="style1643197893806 2" xfId="4150" xr:uid="{00000000-0005-0000-0000-000018100000}"/>
    <cellStyle name="style1643197893963" xfId="3530" xr:uid="{00000000-0005-0000-0000-000019100000}"/>
    <cellStyle name="style1643197893963 2" xfId="4149" xr:uid="{00000000-0005-0000-0000-00001A100000}"/>
    <cellStyle name="style1643197894213" xfId="3538" xr:uid="{00000000-0005-0000-0000-00001B100000}"/>
    <cellStyle name="style1643197894213 2" xfId="4157" xr:uid="{00000000-0005-0000-0000-00001C100000}"/>
    <cellStyle name="style1643197894291" xfId="3539" xr:uid="{00000000-0005-0000-0000-00001D100000}"/>
    <cellStyle name="style1643197894291 2" xfId="4158" xr:uid="{00000000-0005-0000-0000-00001E100000}"/>
    <cellStyle name="style1643197894369" xfId="3542" xr:uid="{00000000-0005-0000-0000-00001F100000}"/>
    <cellStyle name="style1643197894369 2" xfId="4161" xr:uid="{00000000-0005-0000-0000-000020100000}"/>
    <cellStyle name="style1643197894431" xfId="3543" xr:uid="{00000000-0005-0000-0000-000021100000}"/>
    <cellStyle name="style1643197894431 2" xfId="4162" xr:uid="{00000000-0005-0000-0000-000022100000}"/>
    <cellStyle name="style1643197894853" xfId="3532" xr:uid="{00000000-0005-0000-0000-000023100000}"/>
    <cellStyle name="style1643197894853 2" xfId="4151" xr:uid="{00000000-0005-0000-0000-000024100000}"/>
    <cellStyle name="style1643197894931" xfId="3533" xr:uid="{00000000-0005-0000-0000-000025100000}"/>
    <cellStyle name="style1643197894931 2" xfId="4152" xr:uid="{00000000-0005-0000-0000-000026100000}"/>
    <cellStyle name="style1643197895103" xfId="3534" xr:uid="{00000000-0005-0000-0000-000027100000}"/>
    <cellStyle name="style1643197895103 2" xfId="4153" xr:uid="{00000000-0005-0000-0000-000028100000}"/>
    <cellStyle name="style1643197895181" xfId="3535" xr:uid="{00000000-0005-0000-0000-000029100000}"/>
    <cellStyle name="style1643197895181 2" xfId="4154" xr:uid="{00000000-0005-0000-0000-00002A100000}"/>
    <cellStyle name="style1643197895259" xfId="3536" xr:uid="{00000000-0005-0000-0000-00002B100000}"/>
    <cellStyle name="style1643197895259 2" xfId="4155" xr:uid="{00000000-0005-0000-0000-00002C100000}"/>
    <cellStyle name="style1643197895494" xfId="3544" xr:uid="{00000000-0005-0000-0000-00002D100000}"/>
    <cellStyle name="style1643197895494 2" xfId="4163" xr:uid="{00000000-0005-0000-0000-00002E100000}"/>
    <cellStyle name="style1643197895744" xfId="3537" xr:uid="{00000000-0005-0000-0000-00002F100000}"/>
    <cellStyle name="style1643197895744 2" xfId="4156" xr:uid="{00000000-0005-0000-0000-000030100000}"/>
    <cellStyle name="style1643197895869" xfId="3540" xr:uid="{00000000-0005-0000-0000-000031100000}"/>
    <cellStyle name="style1643197895869 2" xfId="4159" xr:uid="{00000000-0005-0000-0000-000032100000}"/>
    <cellStyle name="style1643197895947" xfId="3541" xr:uid="{00000000-0005-0000-0000-000033100000}"/>
    <cellStyle name="style1643197895947 2" xfId="4160" xr:uid="{00000000-0005-0000-0000-000034100000}"/>
    <cellStyle name="style1643197896103" xfId="3545" xr:uid="{00000000-0005-0000-0000-000035100000}"/>
    <cellStyle name="style1643197896103 2" xfId="4164" xr:uid="{00000000-0005-0000-0000-000036100000}"/>
    <cellStyle name="style1643197896228" xfId="3546" xr:uid="{00000000-0005-0000-0000-000037100000}"/>
    <cellStyle name="style1643197896228 2" xfId="4165" xr:uid="{00000000-0005-0000-0000-000038100000}"/>
    <cellStyle name="style1643197896291" xfId="3547" xr:uid="{00000000-0005-0000-0000-000039100000}"/>
    <cellStyle name="style1643197896291 2" xfId="4166" xr:uid="{00000000-0005-0000-0000-00003A100000}"/>
    <cellStyle name="Text" xfId="1012" xr:uid="{00000000-0005-0000-0000-00003B100000}"/>
    <cellStyle name="Text upozornění" xfId="441" xr:uid="{00000000-0005-0000-0000-00003C100000}"/>
    <cellStyle name="Title" xfId="40" builtinId="15" customBuiltin="1"/>
    <cellStyle name="Title 2" xfId="881" xr:uid="{00000000-0005-0000-0000-00003D100000}"/>
    <cellStyle name="Title 3" xfId="882" xr:uid="{00000000-0005-0000-0000-00003E100000}"/>
    <cellStyle name="Title 4" xfId="883" xr:uid="{00000000-0005-0000-0000-00003F100000}"/>
    <cellStyle name="Title 5" xfId="884" xr:uid="{00000000-0005-0000-0000-000040100000}"/>
    <cellStyle name="Title 6" xfId="885" xr:uid="{00000000-0005-0000-0000-000041100000}"/>
    <cellStyle name="Title 7" xfId="886" xr:uid="{00000000-0005-0000-0000-000042100000}"/>
    <cellStyle name="Total" xfId="56" builtinId="25" customBuiltin="1"/>
    <cellStyle name="Total 2" xfId="101" xr:uid="{00000000-0005-0000-0000-000043100000}"/>
    <cellStyle name="Total 2 2" xfId="279" xr:uid="{00000000-0005-0000-0000-000044100000}"/>
    <cellStyle name="Total 2 3" xfId="887" xr:uid="{00000000-0005-0000-0000-000045100000}"/>
    <cellStyle name="Total 3" xfId="240" xr:uid="{00000000-0005-0000-0000-000046100000}"/>
    <cellStyle name="Total 3 2" xfId="611" xr:uid="{00000000-0005-0000-0000-000047100000}"/>
    <cellStyle name="Total 3 3" xfId="888" xr:uid="{00000000-0005-0000-0000-000048100000}"/>
    <cellStyle name="Total 4" xfId="158" xr:uid="{00000000-0005-0000-0000-000049100000}"/>
    <cellStyle name="Total 4 2" xfId="889" xr:uid="{00000000-0005-0000-0000-00004A100000}"/>
    <cellStyle name="Total 5" xfId="890" xr:uid="{00000000-0005-0000-0000-00004B100000}"/>
    <cellStyle name="Total 6" xfId="891" xr:uid="{00000000-0005-0000-0000-00004C100000}"/>
    <cellStyle name="Total 7" xfId="892" xr:uid="{00000000-0005-0000-0000-00004D100000}"/>
    <cellStyle name="ux" xfId="1013" xr:uid="{00000000-0005-0000-0000-00004E100000}"/>
    <cellStyle name="Vstup" xfId="442" xr:uid="{00000000-0005-0000-0000-00004F100000}"/>
    <cellStyle name="Výpočet" xfId="443" xr:uid="{00000000-0005-0000-0000-000050100000}"/>
    <cellStyle name="Výstup" xfId="444" xr:uid="{00000000-0005-0000-0000-000051100000}"/>
    <cellStyle name="Vysvětlující text" xfId="445" xr:uid="{00000000-0005-0000-0000-000052100000}"/>
    <cellStyle name="Währung [0]_laroux" xfId="1014" xr:uid="{00000000-0005-0000-0000-000053100000}"/>
    <cellStyle name="Währung_laroux" xfId="1015" xr:uid="{00000000-0005-0000-0000-000054100000}"/>
    <cellStyle name="Warning Text" xfId="53" builtinId="11" customBuiltin="1"/>
    <cellStyle name="Warning Text 2" xfId="99" xr:uid="{00000000-0005-0000-0000-000055100000}"/>
    <cellStyle name="Warning Text 2 2" xfId="277" xr:uid="{00000000-0005-0000-0000-000056100000}"/>
    <cellStyle name="Warning Text 2 3" xfId="893" xr:uid="{00000000-0005-0000-0000-000057100000}"/>
    <cellStyle name="Warning Text 3" xfId="238" xr:uid="{00000000-0005-0000-0000-000058100000}"/>
    <cellStyle name="Warning Text 3 2" xfId="612" xr:uid="{00000000-0005-0000-0000-000059100000}"/>
    <cellStyle name="Warning Text 3 3" xfId="894" xr:uid="{00000000-0005-0000-0000-00005A100000}"/>
    <cellStyle name="Warning Text 4" xfId="156" xr:uid="{00000000-0005-0000-0000-00005B100000}"/>
    <cellStyle name="Warning Text 4 2" xfId="895" xr:uid="{00000000-0005-0000-0000-00005C100000}"/>
    <cellStyle name="Warning Text 5" xfId="896" xr:uid="{00000000-0005-0000-0000-00005D100000}"/>
    <cellStyle name="Warning Text 6" xfId="897" xr:uid="{00000000-0005-0000-0000-00005E100000}"/>
    <cellStyle name="Warning Text 7" xfId="898" xr:uid="{00000000-0005-0000-0000-00005F100000}"/>
    <cellStyle name="Zvýraznění 1" xfId="446" xr:uid="{00000000-0005-0000-0000-000060100000}"/>
    <cellStyle name="Zvýraznění 2" xfId="447" xr:uid="{00000000-0005-0000-0000-000061100000}"/>
    <cellStyle name="Zvýraznění 3" xfId="448" xr:uid="{00000000-0005-0000-0000-000062100000}"/>
    <cellStyle name="Zvýraznění 4" xfId="449" xr:uid="{00000000-0005-0000-0000-000063100000}"/>
    <cellStyle name="Zvýraznění 5" xfId="450" xr:uid="{00000000-0005-0000-0000-000064100000}"/>
    <cellStyle name="Zvýraznění 6" xfId="451" xr:uid="{00000000-0005-0000-0000-000065100000}"/>
    <cellStyle name="ДАТА" xfId="1016" xr:uid="{00000000-0005-0000-0000-000070100000}"/>
    <cellStyle name="ЗАГОЛОВОК1" xfId="1017" xr:uid="{00000000-0005-0000-0000-000075100000}"/>
    <cellStyle name="ЗАГОЛОВОК2" xfId="1018" xr:uid="{00000000-0005-0000-0000-000076100000}"/>
    <cellStyle name="ИТОГОВЫЙ" xfId="1019" xr:uid="{00000000-0005-0000-0000-000078100000}"/>
    <cellStyle name="Обычный 2" xfId="340" xr:uid="{00000000-0005-0000-0000-00007D100000}"/>
    <cellStyle name="Обычный 2 2" xfId="380" xr:uid="{00000000-0005-0000-0000-00007E100000}"/>
    <cellStyle name="Обычный 2 2 2" xfId="381" xr:uid="{00000000-0005-0000-0000-00007F100000}"/>
    <cellStyle name="Обычный 2 3" xfId="382" xr:uid="{00000000-0005-0000-0000-000080100000}"/>
    <cellStyle name="Обычный 2 4" xfId="383" xr:uid="{00000000-0005-0000-0000-000081100000}"/>
    <cellStyle name="Обычный 3" xfId="36" xr:uid="{00000000-0005-0000-0000-000082100000}"/>
    <cellStyle name="Обычный 3 2" xfId="384" xr:uid="{00000000-0005-0000-0000-000083100000}"/>
    <cellStyle name="Обычный 3 2 2" xfId="385" xr:uid="{00000000-0005-0000-0000-000084100000}"/>
    <cellStyle name="Обычный 3 3" xfId="386" xr:uid="{00000000-0005-0000-0000-000085100000}"/>
    <cellStyle name="Обычный 3 4" xfId="387" xr:uid="{00000000-0005-0000-0000-000086100000}"/>
    <cellStyle name="Обычный 3 5" xfId="388" xr:uid="{00000000-0005-0000-0000-000087100000}"/>
    <cellStyle name="Обычный 3 6" xfId="389" xr:uid="{00000000-0005-0000-0000-000088100000}"/>
    <cellStyle name="Обычный 3 7" xfId="341" xr:uid="{00000000-0005-0000-0000-000089100000}"/>
    <cellStyle name="Обычный 4" xfId="342" xr:uid="{00000000-0005-0000-0000-00008A100000}"/>
    <cellStyle name="Обычный 4 2" xfId="390" xr:uid="{00000000-0005-0000-0000-00008B100000}"/>
    <cellStyle name="Обычный 4 3" xfId="391" xr:uid="{00000000-0005-0000-0000-00008C100000}"/>
    <cellStyle name="Обычный 4 4" xfId="392" xr:uid="{00000000-0005-0000-0000-00008D100000}"/>
    <cellStyle name="Обычный 5" xfId="393" xr:uid="{00000000-0005-0000-0000-00008E100000}"/>
    <cellStyle name="Обычный 5 2" xfId="394" xr:uid="{00000000-0005-0000-0000-00008F100000}"/>
    <cellStyle name="Обычный 6" xfId="38" xr:uid="{00000000-0005-0000-0000-000090100000}"/>
    <cellStyle name="Обычный 6 2" xfId="396" xr:uid="{00000000-0005-0000-0000-000091100000}"/>
    <cellStyle name="Обычный 6 3" xfId="397" xr:uid="{00000000-0005-0000-0000-000092100000}"/>
    <cellStyle name="Обычный 6 4" xfId="395" xr:uid="{00000000-0005-0000-0000-000093100000}"/>
    <cellStyle name="ТЕКСТ" xfId="1020" xr:uid="{00000000-0005-0000-0000-000099100000}"/>
    <cellStyle name="ФИКСИРОВАННЫЙ" xfId="1021" xr:uid="{00000000-0005-0000-0000-00009B100000}"/>
  </cellStyles>
  <dxfs count="109">
    <dxf>
      <font>
        <strike val="0"/>
        <outline val="0"/>
        <shadow val="0"/>
        <u val="none"/>
        <vertAlign val="baseline"/>
        <sz val="10"/>
        <name val="GHEA Grapalat"/>
        <scheme val="none"/>
      </font>
      <numFmt numFmtId="165" formatCode="0.0"/>
    </dxf>
    <dxf>
      <font>
        <b/>
        <i val="0"/>
        <strike val="0"/>
        <condense val="0"/>
        <extend val="0"/>
        <outline val="0"/>
        <shadow val="0"/>
        <u val="none"/>
        <vertAlign val="baseline"/>
        <sz val="10"/>
        <color theme="1"/>
        <name val="GHEA Grapalat"/>
        <scheme val="none"/>
      </font>
      <numFmt numFmtId="191" formatCode="dd/mm/yyyy"/>
    </dxf>
    <dxf>
      <font>
        <b/>
        <i val="0"/>
        <strike val="0"/>
        <condense val="0"/>
        <extend val="0"/>
        <outline val="0"/>
        <shadow val="0"/>
        <u val="none"/>
        <vertAlign val="baseline"/>
        <sz val="10"/>
        <color theme="1"/>
        <name val="GHEA Grapalat"/>
        <scheme val="none"/>
      </font>
      <numFmt numFmtId="191" formatCode="dd/mm/yyyy"/>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strike val="0"/>
        <outline val="0"/>
        <shadow val="0"/>
        <u val="none"/>
        <vertAlign val="baseline"/>
        <sz val="10"/>
        <color theme="1"/>
        <name val="GHEA Grapalat"/>
        <scheme val="none"/>
      </font>
      <numFmt numFmtId="0" formatCode="Genera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i val="0"/>
        <strike val="0"/>
        <condense val="0"/>
        <extend val="0"/>
        <outline val="0"/>
        <shadow val="0"/>
        <u val="none"/>
        <vertAlign val="baseline"/>
        <sz val="10"/>
        <color theme="1"/>
        <name val="GHEA Grapalat"/>
        <family val="3"/>
        <scheme val="none"/>
      </font>
      <numFmt numFmtId="2" formatCode="0.00"/>
    </dxf>
    <dxf>
      <font>
        <b/>
        <strike val="0"/>
        <outline val="0"/>
        <shadow val="0"/>
        <u val="none"/>
        <vertAlign val="baseline"/>
        <sz val="10"/>
        <color theme="1"/>
        <name val="GHEA Grapalat"/>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1"/>
        <name val="GHEA Grapalat"/>
        <family val="2"/>
        <scheme val="none"/>
      </font>
      <numFmt numFmtId="2" formatCode="0.00"/>
    </dxf>
    <dxf>
      <numFmt numFmtId="2" formatCode="0.00"/>
    </dxf>
    <dxf>
      <font>
        <b val="0"/>
        <i val="0"/>
        <strike val="0"/>
        <condense val="0"/>
        <extend val="0"/>
        <outline val="0"/>
        <shadow val="0"/>
        <u val="none"/>
        <vertAlign val="baseline"/>
        <sz val="11"/>
        <color theme="1"/>
        <name val="GHEA Grapalat"/>
        <family val="2"/>
        <scheme val="none"/>
      </font>
      <numFmt numFmtId="2" formatCode="0.00"/>
    </dxf>
    <dxf>
      <numFmt numFmtId="2" formatCode="0.00"/>
    </dxf>
    <dxf>
      <font>
        <b val="0"/>
        <i val="0"/>
        <strike val="0"/>
        <condense val="0"/>
        <extend val="0"/>
        <outline val="0"/>
        <shadow val="0"/>
        <u val="none"/>
        <vertAlign val="baseline"/>
        <sz val="10"/>
        <color theme="1"/>
        <name val="GHEA Grapalat"/>
        <family val="3"/>
        <scheme val="none"/>
      </font>
      <numFmt numFmtId="2" formatCode="0.00"/>
    </dxf>
    <dxf>
      <font>
        <b val="0"/>
        <i val="0"/>
        <strike val="0"/>
        <condense val="0"/>
        <extend val="0"/>
        <outline val="0"/>
        <shadow val="0"/>
        <u val="none"/>
        <vertAlign val="baseline"/>
        <sz val="10"/>
        <color theme="1"/>
        <name val="GHEA Grapalat"/>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GHEA Grapalat"/>
        <family val="3"/>
        <scheme val="none"/>
      </font>
      <numFmt numFmtId="2" formatCode="0.00"/>
    </dxf>
    <dxf>
      <font>
        <strike val="0"/>
        <outline val="0"/>
        <shadow val="0"/>
        <u val="none"/>
        <vertAlign val="baseline"/>
        <sz val="10"/>
        <color theme="1"/>
        <name val="GHEA Grapalat"/>
        <scheme val="none"/>
      </font>
      <numFmt numFmtId="2" formatCode="0.00"/>
      <fill>
        <patternFill patternType="none">
          <fgColor indexed="64"/>
          <bgColor indexed="65"/>
        </patternFill>
      </fill>
    </dxf>
    <dxf>
      <font>
        <b/>
        <i val="0"/>
        <strike val="0"/>
        <condense val="0"/>
        <extend val="0"/>
        <outline val="0"/>
        <shadow val="0"/>
        <u val="none"/>
        <vertAlign val="baseline"/>
        <sz val="10"/>
        <color theme="1"/>
        <name val="GHEA Grapalat"/>
        <family val="3"/>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2"/>
        <color theme="1"/>
        <name val="Times New Roman"/>
        <scheme val="none"/>
      </font>
      <numFmt numFmtId="165"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2"/>
        <color theme="1"/>
        <name val="Times New Roman"/>
        <family val="1"/>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strike val="0"/>
        <outline val="0"/>
        <shadow val="0"/>
        <u val="none"/>
        <vertAlign val="baseline"/>
        <sz val="10"/>
        <color theme="0"/>
        <name val="Times New Roman"/>
        <scheme val="none"/>
      </font>
      <numFmt numFmtId="2" formatCode="0.00"/>
      <fill>
        <patternFill patternType="solid">
          <fgColor indexed="64"/>
          <bgColor indexed="17"/>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strike val="0"/>
        <outline val="0"/>
        <shadow val="0"/>
        <u val="none"/>
        <vertAlign val="baseline"/>
        <sz val="10"/>
        <color theme="0"/>
        <name val="Times New Roman"/>
        <scheme val="none"/>
      </font>
      <numFmt numFmtId="2" formatCode="0.00"/>
      <fill>
        <patternFill patternType="solid">
          <fgColor indexed="64"/>
          <bgColor indexed="17"/>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40.xml"/><Relationship Id="rId1" Type="http://schemas.openxmlformats.org/officeDocument/2006/relationships/themeOverride" Target="../theme/themeOverride7.xml"/></Relationships>
</file>

<file path=xl/charts/_rels/chart3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8.xml"/></Relationships>
</file>

<file path=xl/charts/_rels/chart3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292182334765274E-2"/>
          <c:y val="7.3416019597465007E-2"/>
          <c:w val="0.8831099742693056"/>
          <c:h val="0.62612841341698333"/>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1'!$B$2:$B$62</c:f>
              <c:numCache>
                <c:formatCode>General</c:formatCode>
                <c:ptCount val="39"/>
                <c:pt idx="0">
                  <c:v>-0.1</c:v>
                </c:pt>
                <c:pt idx="1">
                  <c:v>1.1000000000000001</c:v>
                </c:pt>
                <c:pt idx="2">
                  <c:v>1</c:v>
                </c:pt>
                <c:pt idx="3">
                  <c:v>2.6</c:v>
                </c:pt>
                <c:pt idx="4">
                  <c:v>3.7</c:v>
                </c:pt>
                <c:pt idx="5" formatCode="0.0">
                  <c:v>0.9</c:v>
                </c:pt>
                <c:pt idx="6" formatCode="0.0">
                  <c:v>3.5</c:v>
                </c:pt>
                <c:pt idx="7" formatCode="0.0">
                  <c:v>1.8</c:v>
                </c:pt>
                <c:pt idx="8" formatCode="0.0">
                  <c:v>1.9</c:v>
                </c:pt>
                <c:pt idx="9" formatCode="0.0">
                  <c:v>2.5</c:v>
                </c:pt>
                <c:pt idx="10" formatCode="0.0">
                  <c:v>0.5</c:v>
                </c:pt>
                <c:pt idx="11" formatCode="0.0">
                  <c:v>0.7</c:v>
                </c:pt>
                <c:pt idx="12" formatCode="0.0">
                  <c:v>-0.1</c:v>
                </c:pt>
                <c:pt idx="13" formatCode="0.0">
                  <c:v>1.7</c:v>
                </c:pt>
                <c:pt idx="14" formatCode="0.0">
                  <c:v>1.4</c:v>
                </c:pt>
                <c:pt idx="15" formatCode="0.0">
                  <c:v>3.6</c:v>
                </c:pt>
                <c:pt idx="16" formatCode="0.0">
                  <c:v>5.8</c:v>
                </c:pt>
                <c:pt idx="17" formatCode="0.0">
                  <c:v>6.5</c:v>
                </c:pt>
                <c:pt idx="18" formatCode="0.0">
                  <c:v>8.9</c:v>
                </c:pt>
                <c:pt idx="19" formatCode="0.0">
                  <c:v>7.7</c:v>
                </c:pt>
                <c:pt idx="20" formatCode="0.0">
                  <c:v>7.4</c:v>
                </c:pt>
                <c:pt idx="21" formatCode="0.0">
                  <c:v>10.27</c:v>
                </c:pt>
                <c:pt idx="22" formatCode="0.0">
                  <c:v>9.9151144159478548</c:v>
                </c:pt>
                <c:pt idx="23" formatCode="0.0">
                  <c:v>8.3050314000890069</c:v>
                </c:pt>
                <c:pt idx="24" formatCode="0.0">
                  <c:v>5.4543570386767612</c:v>
                </c:pt>
                <c:pt idx="25" formatCode="0.0">
                  <c:v>-0.50420047899999998</c:v>
                </c:pt>
                <c:pt idx="26" formatCode="0.0">
                  <c:v>7.8299999999999995E-2</c:v>
                </c:pt>
                <c:pt idx="27" formatCode="0.0">
                  <c:v>-0.83556302455313125</c:v>
                </c:pt>
                <c:pt idx="28" formatCode="0.0">
                  <c:v>-0.24843473214168307</c:v>
                </c:pt>
                <c:pt idx="29" formatCode="0.0">
                  <c:v>0.92051092634060638</c:v>
                </c:pt>
                <c:pt idx="30" formatCode="0.0">
                  <c:v>0.18945658482289573</c:v>
                </c:pt>
                <c:pt idx="31" formatCode="0.0">
                  <c:v>-3.7852564058089955E-2</c:v>
                </c:pt>
                <c:pt idx="32" formatCode="0.0">
                  <c:v>-0.19670114552639867</c:v>
                </c:pt>
                <c:pt idx="33" formatCode="0.0">
                  <c:v>-1.2470861820060488E-2</c:v>
                </c:pt>
                <c:pt idx="34" formatCode="0.0">
                  <c:v>0.11175942188627763</c:v>
                </c:pt>
                <c:pt idx="35" formatCode="0.0">
                  <c:v>2.4427748066847874E-2</c:v>
                </c:pt>
                <c:pt idx="36" formatCode="0.0">
                  <c:v>-0.2444583749655348</c:v>
                </c:pt>
                <c:pt idx="37" formatCode="0.0">
                  <c:v>-0.26023559957201153</c:v>
                </c:pt>
                <c:pt idx="38" formatCode="0.0">
                  <c:v>-0.226012824178488</c:v>
                </c:pt>
              </c:numCache>
            </c:numRef>
          </c:val>
          <c:extLst>
            <c:ext xmlns:c16="http://schemas.microsoft.com/office/drawing/2014/chart" uri="{C3380CC4-5D6E-409C-BE32-E72D297353CC}">
              <c16:uniqueId val="{00000000-9B95-4253-A876-147EF27F26C9}"/>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1'!$C$2:$C$62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0.19285723760863904</c:v>
                </c:pt>
                <c:pt idx="28" formatCode="0.0">
                  <c:v>0.51428596695637085</c:v>
                </c:pt>
                <c:pt idx="29" formatCode="0.0">
                  <c:v>0.57857171282591713</c:v>
                </c:pt>
                <c:pt idx="30" formatCode="0.0">
                  <c:v>0.64285745869546362</c:v>
                </c:pt>
                <c:pt idx="31" formatCode="0.0">
                  <c:v>0.68643751916306428</c:v>
                </c:pt>
                <c:pt idx="32" formatCode="0.0">
                  <c:v>0.75907095327573204</c:v>
                </c:pt>
                <c:pt idx="33" formatCode="0.0">
                  <c:v>0.77359764009826548</c:v>
                </c:pt>
                <c:pt idx="34" formatCode="0.0">
                  <c:v>0.78812432692079915</c:v>
                </c:pt>
                <c:pt idx="35" formatCode="0.0">
                  <c:v>0.83170936251593419</c:v>
                </c:pt>
                <c:pt idx="36" formatCode="0.0">
                  <c:v>0.90435108850782608</c:v>
                </c:pt>
                <c:pt idx="37" formatCode="0.0">
                  <c:v>0.91887943370620451</c:v>
                </c:pt>
                <c:pt idx="38" formatCode="0.0">
                  <c:v>0.93340777890458293</c:v>
                </c:pt>
              </c:numCache>
            </c:numRef>
          </c:val>
          <c:extLst>
            <c:ext xmlns:c16="http://schemas.microsoft.com/office/drawing/2014/chart" uri="{C3380CC4-5D6E-409C-BE32-E72D297353CC}">
              <c16:uniqueId val="{00000001-9B95-4253-A876-147EF27F26C9}"/>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1'!$D$2:$D$62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0.13011986262275921</c:v>
                </c:pt>
                <c:pt idx="28" formatCode="0.0">
                  <c:v>0.34698630032735767</c:v>
                </c:pt>
                <c:pt idx="29" formatCode="0.0">
                  <c:v>0.39035958786827729</c:v>
                </c:pt>
                <c:pt idx="30" formatCode="0.0">
                  <c:v>0.43373287540919714</c:v>
                </c:pt>
                <c:pt idx="31" formatCode="0.0">
                  <c:v>0.46313613530988618</c:v>
                </c:pt>
                <c:pt idx="32" formatCode="0.0">
                  <c:v>0.51214156847770109</c:v>
                </c:pt>
                <c:pt idx="33" formatCode="0.0">
                  <c:v>0.52194265511126403</c:v>
                </c:pt>
                <c:pt idx="34" formatCode="0.0">
                  <c:v>0.53174374174482697</c:v>
                </c:pt>
                <c:pt idx="35" formatCode="0.0">
                  <c:v>0.56115035834044413</c:v>
                </c:pt>
                <c:pt idx="36" formatCode="0.0">
                  <c:v>0.61016138599980596</c:v>
                </c:pt>
                <c:pt idx="37" formatCode="0.0">
                  <c:v>0.61996359153167835</c:v>
                </c:pt>
                <c:pt idx="38" formatCode="0.0">
                  <c:v>0.62976579706355063</c:v>
                </c:pt>
              </c:numCache>
            </c:numRef>
          </c:val>
          <c:extLst>
            <c:ext xmlns:c16="http://schemas.microsoft.com/office/drawing/2014/chart" uri="{C3380CC4-5D6E-409C-BE32-E72D297353CC}">
              <c16:uniqueId val="{00000002-9B95-4253-A876-147EF27F26C9}"/>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1'!$E$2:$E$62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0.10341514192898216</c:v>
                </c:pt>
                <c:pt idx="28" formatCode="0.0">
                  <c:v>0.27577371181061916</c:v>
                </c:pt>
                <c:pt idx="29" formatCode="0.0">
                  <c:v>0.31024542578694647</c:v>
                </c:pt>
                <c:pt idx="30" formatCode="0.0">
                  <c:v>0.34471713976327401</c:v>
                </c:pt>
                <c:pt idx="31" formatCode="0.0">
                  <c:v>0.36808591863003448</c:v>
                </c:pt>
                <c:pt idx="32" formatCode="0.0">
                  <c:v>0.40703388340796853</c:v>
                </c:pt>
                <c:pt idx="33" formatCode="0.0">
                  <c:v>0.41482347636355543</c:v>
                </c:pt>
                <c:pt idx="34" formatCode="0.0">
                  <c:v>0.42261306931914211</c:v>
                </c:pt>
                <c:pt idx="35" formatCode="0.0">
                  <c:v>0.44598451598062194</c:v>
                </c:pt>
                <c:pt idx="36" formatCode="0.0">
                  <c:v>0.48493692708308833</c:v>
                </c:pt>
                <c:pt idx="37" formatCode="0.0">
                  <c:v>0.49272740930358161</c:v>
                </c:pt>
                <c:pt idx="38" formatCode="0.0">
                  <c:v>0.50051789152407489</c:v>
                </c:pt>
              </c:numCache>
            </c:numRef>
          </c:val>
          <c:extLst>
            <c:ext xmlns:c16="http://schemas.microsoft.com/office/drawing/2014/chart" uri="{C3380CC4-5D6E-409C-BE32-E72D297353CC}">
              <c16:uniqueId val="{00000003-9B95-4253-A876-147EF27F26C9}"/>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1'!$F$2:$F$62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8.8720983516226259E-2</c:v>
                </c:pt>
                <c:pt idx="28" formatCode="0.0">
                  <c:v>0.23658928937660351</c:v>
                </c:pt>
                <c:pt idx="29" formatCode="0.0">
                  <c:v>0.26616295054867933</c:v>
                </c:pt>
                <c:pt idx="30" formatCode="0.0">
                  <c:v>0.29573661172075405</c:v>
                </c:pt>
                <c:pt idx="31" formatCode="0.0">
                  <c:v>0.31578494319290895</c:v>
                </c:pt>
                <c:pt idx="32" formatCode="0.0">
                  <c:v>0.34919882897983356</c:v>
                </c:pt>
                <c:pt idx="33" formatCode="0.0">
                  <c:v>0.35588160613721875</c:v>
                </c:pt>
                <c:pt idx="34" formatCode="0.0">
                  <c:v>0.3625643832946035</c:v>
                </c:pt>
                <c:pt idx="35" formatCode="0.0">
                  <c:v>0.38261500349708277</c:v>
                </c:pt>
                <c:pt idx="36" formatCode="0.0">
                  <c:v>0.41603270383454838</c:v>
                </c:pt>
                <c:pt idx="37" formatCode="0.0">
                  <c:v>0.42271624390204132</c:v>
                </c:pt>
                <c:pt idx="38" formatCode="0.0">
                  <c:v>0.42939978396953515</c:v>
                </c:pt>
              </c:numCache>
            </c:numRef>
          </c:val>
          <c:extLst>
            <c:ext xmlns:c16="http://schemas.microsoft.com/office/drawing/2014/chart" uri="{C3380CC4-5D6E-409C-BE32-E72D297353CC}">
              <c16:uniqueId val="{00000004-9B95-4253-A876-147EF27F26C9}"/>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1'!$G$2:$G$62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7.9674185234840711E-2</c:v>
                </c:pt>
                <c:pt idx="28" formatCode="0.0">
                  <c:v>0.21246449395957501</c:v>
                </c:pt>
                <c:pt idx="29" formatCode="0.0">
                  <c:v>0.23902255570452136</c:v>
                </c:pt>
                <c:pt idx="30" formatCode="0.0">
                  <c:v>0.26558061744946904</c:v>
                </c:pt>
                <c:pt idx="31" formatCode="0.0">
                  <c:v>0.28358463873119688</c:v>
                </c:pt>
                <c:pt idx="32" formatCode="0.0">
                  <c:v>0.31359134086741003</c:v>
                </c:pt>
                <c:pt idx="33" formatCode="0.0">
                  <c:v>0.31959268129465279</c:v>
                </c:pt>
                <c:pt idx="34" formatCode="0.0">
                  <c:v>0.32559402172189511</c:v>
                </c:pt>
                <c:pt idx="35" formatCode="0.0">
                  <c:v>0.34360009835419048</c:v>
                </c:pt>
                <c:pt idx="36" formatCode="0.0">
                  <c:v>0.37361022607468275</c:v>
                </c:pt>
                <c:pt idx="37" formatCode="0.0">
                  <c:v>0.3796122516187812</c:v>
                </c:pt>
                <c:pt idx="38" formatCode="0.0">
                  <c:v>0.38561427716287877</c:v>
                </c:pt>
              </c:numCache>
            </c:numRef>
          </c:val>
          <c:extLst>
            <c:ext xmlns:c16="http://schemas.microsoft.com/office/drawing/2014/chart" uri="{C3380CC4-5D6E-409C-BE32-E72D297353CC}">
              <c16:uniqueId val="{00000005-9B95-4253-A876-147EF27F26C9}"/>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1'!$H$2:$H$62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7.3830006447311192E-2</c:v>
                </c:pt>
                <c:pt idx="28" formatCode="0.0">
                  <c:v>0.19688001719282999</c:v>
                </c:pt>
                <c:pt idx="29" formatCode="0.0">
                  <c:v>0.22149001934193402</c:v>
                </c:pt>
                <c:pt idx="30" formatCode="0.0">
                  <c:v>0.2461000214910376</c:v>
                </c:pt>
                <c:pt idx="31" formatCode="0.0">
                  <c:v>0.26278343034410012</c:v>
                </c:pt>
                <c:pt idx="32" formatCode="0.0">
                  <c:v>0.29058911176587143</c:v>
                </c:pt>
                <c:pt idx="33" formatCode="0.0">
                  <c:v>0.29615024805022561</c:v>
                </c:pt>
                <c:pt idx="34" formatCode="0.0">
                  <c:v>0.30171138433457978</c:v>
                </c:pt>
                <c:pt idx="35" formatCode="0.0">
                  <c:v>0.31839669777625135</c:v>
                </c:pt>
                <c:pt idx="36" formatCode="0.0">
                  <c:v>0.34620555351237092</c:v>
                </c:pt>
                <c:pt idx="37" formatCode="0.0">
                  <c:v>0.35176732465959493</c:v>
                </c:pt>
                <c:pt idx="38" formatCode="0.0">
                  <c:v>0.35732909580681937</c:v>
                </c:pt>
              </c:numCache>
            </c:numRef>
          </c:val>
          <c:extLst>
            <c:ext xmlns:c16="http://schemas.microsoft.com/office/drawing/2014/chart" uri="{C3380CC4-5D6E-409C-BE32-E72D297353CC}">
              <c16:uniqueId val="{00000006-9B95-4253-A876-147EF27F26C9}"/>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1'!$I$2:$I$62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7.0057456266426676E-2</c:v>
                </c:pt>
                <c:pt idx="28" formatCode="0.0">
                  <c:v>0.18681988337713773</c:v>
                </c:pt>
                <c:pt idx="29" formatCode="0.0">
                  <c:v>0.21017236879928003</c:v>
                </c:pt>
                <c:pt idx="30" formatCode="0.0">
                  <c:v>0.23352485422142211</c:v>
                </c:pt>
                <c:pt idx="31" formatCode="0.0">
                  <c:v>0.24935577774886974</c:v>
                </c:pt>
                <c:pt idx="32" formatCode="0.0">
                  <c:v>0.27574065029461536</c:v>
                </c:pt>
                <c:pt idx="33" formatCode="0.0">
                  <c:v>0.28101762480376458</c:v>
                </c:pt>
                <c:pt idx="34" formatCode="0.0">
                  <c:v>0.28629459931291423</c:v>
                </c:pt>
                <c:pt idx="35" formatCode="0.0">
                  <c:v>0.30212733010870219</c:v>
                </c:pt>
                <c:pt idx="36" formatCode="0.0">
                  <c:v>0.32851521476834877</c:v>
                </c:pt>
                <c:pt idx="37" formatCode="0.0">
                  <c:v>0.33379279170027809</c:v>
                </c:pt>
                <c:pt idx="38" formatCode="0.0">
                  <c:v>0.33907036863220696</c:v>
                </c:pt>
              </c:numCache>
            </c:numRef>
          </c:val>
          <c:extLst>
            <c:ext xmlns:c16="http://schemas.microsoft.com/office/drawing/2014/chart" uri="{C3380CC4-5D6E-409C-BE32-E72D297353CC}">
              <c16:uniqueId val="{00000007-9B95-4253-A876-147EF27F26C9}"/>
            </c:ext>
          </c:extLst>
        </c:ser>
        <c:ser>
          <c:idx val="8"/>
          <c:order val="8"/>
          <c:tx>
            <c:strRef>
              <c:f>'Chart 1'!$J$1</c:f>
              <c:strCache>
                <c:ptCount val="1"/>
                <c:pt idx="0">
                  <c:v>-10</c:v>
                </c:pt>
              </c:strCache>
            </c:strRef>
          </c:tx>
          <c:spPr>
            <a:solidFill>
              <a:srgbClr val="FF0000"/>
            </a:solidFill>
            <a:ln>
              <a:solidFill>
                <a:srgbClr val="FF0000"/>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1'!$J$2:$J$62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6.7781399706103973E-2</c:v>
                </c:pt>
                <c:pt idx="28" formatCode="0.0">
                  <c:v>0.18075039921627711</c:v>
                </c:pt>
                <c:pt idx="29" formatCode="0.0">
                  <c:v>0.20334419911831203</c:v>
                </c:pt>
                <c:pt idx="30" formatCode="0.0">
                  <c:v>0.2259379990203465</c:v>
                </c:pt>
                <c:pt idx="31" formatCode="0.0">
                  <c:v>0.2412546007429377</c:v>
                </c:pt>
                <c:pt idx="32" formatCode="0.0">
                  <c:v>0.26678227028058954</c:v>
                </c:pt>
                <c:pt idx="33" formatCode="0.0">
                  <c:v>0.27188780418811964</c:v>
                </c:pt>
                <c:pt idx="34" formatCode="0.0">
                  <c:v>0.27699333809564974</c:v>
                </c:pt>
                <c:pt idx="35" formatCode="0.0">
                  <c:v>0.2923116883712753</c:v>
                </c:pt>
                <c:pt idx="36" formatCode="0.0">
                  <c:v>0.31784227216398397</c:v>
                </c:pt>
                <c:pt idx="37" formatCode="0.0">
                  <c:v>0.32294838892252553</c:v>
                </c:pt>
                <c:pt idx="38" formatCode="0.0">
                  <c:v>0.32805450568106753</c:v>
                </c:pt>
              </c:numCache>
            </c:numRef>
          </c:val>
          <c:extLst>
            <c:ext xmlns:c16="http://schemas.microsoft.com/office/drawing/2014/chart" uri="{C3380CC4-5D6E-409C-BE32-E72D297353CC}">
              <c16:uniqueId val="{00000008-9B95-4253-A876-147EF27F26C9}"/>
            </c:ext>
          </c:extLst>
        </c:ser>
        <c:ser>
          <c:idx val="9"/>
          <c:order val="9"/>
          <c:tx>
            <c:strRef>
              <c:f>'Chart 1'!$K$1</c:f>
              <c:strCache>
                <c:ptCount val="1"/>
                <c:pt idx="0">
                  <c:v>10</c:v>
                </c:pt>
              </c:strCache>
            </c:strRef>
          </c:tx>
          <c:spPr>
            <a:solidFill>
              <a:srgbClr val="FF0000"/>
            </a:solidFill>
            <a:ln>
              <a:solidFill>
                <a:srgbClr val="FF0000"/>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1'!$K$2:$K$62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0.13577589958166625</c:v>
                </c:pt>
                <c:pt idx="28" formatCode="0.0">
                  <c:v>0.36206906555110985</c:v>
                </c:pt>
                <c:pt idx="29" formatCode="0.0">
                  <c:v>0.4073276987449983</c:v>
                </c:pt>
                <c:pt idx="30" formatCode="0.0">
                  <c:v>0.45258633193888764</c:v>
                </c:pt>
                <c:pt idx="31" formatCode="0.0">
                  <c:v>0.48273385751663023</c:v>
                </c:pt>
                <c:pt idx="32" formatCode="0.0">
                  <c:v>0.53297973347953498</c:v>
                </c:pt>
                <c:pt idx="33" formatCode="0.0">
                  <c:v>0.54302890867211584</c:v>
                </c:pt>
                <c:pt idx="34" formatCode="0.0">
                  <c:v>0.55307808386469715</c:v>
                </c:pt>
                <c:pt idx="35" formatCode="0.0">
                  <c:v>0.58322905110348788</c:v>
                </c:pt>
                <c:pt idx="36" formatCode="0.0">
                  <c:v>0.63348066316814045</c:v>
                </c:pt>
                <c:pt idx="37" formatCode="0.0">
                  <c:v>0.64353098558107114</c:v>
                </c:pt>
                <c:pt idx="38" formatCode="0.0">
                  <c:v>0.65358130799400183</c:v>
                </c:pt>
              </c:numCache>
            </c:numRef>
          </c:val>
          <c:extLst>
            <c:ext xmlns:c16="http://schemas.microsoft.com/office/drawing/2014/chart" uri="{C3380CC4-5D6E-409C-BE32-E72D297353CC}">
              <c16:uniqueId val="{00000009-9B95-4253-A876-147EF27F26C9}"/>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1'!$L$2:$L$62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7.018185515838038E-2</c:v>
                </c:pt>
                <c:pt idx="28" formatCode="0.0">
                  <c:v>0.18715161375568101</c:v>
                </c:pt>
                <c:pt idx="29" formatCode="0.0">
                  <c:v>0.21054556547514114</c:v>
                </c:pt>
                <c:pt idx="30" formatCode="0.0">
                  <c:v>0.23393951719460127</c:v>
                </c:pt>
                <c:pt idx="31" formatCode="0.0">
                  <c:v>0.24925611891702948</c:v>
                </c:pt>
                <c:pt idx="32" formatCode="0.0">
                  <c:v>0.27478378845440998</c:v>
                </c:pt>
                <c:pt idx="33" formatCode="0.0">
                  <c:v>0.27988932236188591</c:v>
                </c:pt>
                <c:pt idx="34" formatCode="0.0">
                  <c:v>0.28499485626936227</c:v>
                </c:pt>
                <c:pt idx="35" formatCode="0.0">
                  <c:v>0.30031320654510463</c:v>
                </c:pt>
                <c:pt idx="36" formatCode="0.0">
                  <c:v>0.32584379033800737</c:v>
                </c:pt>
                <c:pt idx="37" formatCode="0.0">
                  <c:v>0.33094990709658845</c:v>
                </c:pt>
                <c:pt idx="38" formatCode="0.0">
                  <c:v>0.33605602385516953</c:v>
                </c:pt>
              </c:numCache>
            </c:numRef>
          </c:val>
          <c:extLst>
            <c:ext xmlns:c16="http://schemas.microsoft.com/office/drawing/2014/chart" uri="{C3380CC4-5D6E-409C-BE32-E72D297353CC}">
              <c16:uniqueId val="{0000000A-9B95-4253-A876-147EF27F26C9}"/>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1'!$M$2:$M$62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7.2538517495562393E-2</c:v>
                </c:pt>
                <c:pt idx="28" formatCode="0.0">
                  <c:v>0.19343604665483349</c:v>
                </c:pt>
                <c:pt idx="29" formatCode="0.0">
                  <c:v>0.21761555248668696</c:v>
                </c:pt>
                <c:pt idx="30" formatCode="0.0">
                  <c:v>0.24179505831854131</c:v>
                </c:pt>
                <c:pt idx="31" formatCode="0.0">
                  <c:v>0.25762598184582108</c:v>
                </c:pt>
                <c:pt idx="32" formatCode="0.0">
                  <c:v>0.28401085439128693</c:v>
                </c:pt>
                <c:pt idx="33" formatCode="0.0">
                  <c:v>0.28928782890038018</c:v>
                </c:pt>
                <c:pt idx="34" formatCode="0.0">
                  <c:v>0.29456480340947255</c:v>
                </c:pt>
                <c:pt idx="35" formatCode="0.0">
                  <c:v>0.31039753420538219</c:v>
                </c:pt>
                <c:pt idx="36" formatCode="0.0">
                  <c:v>0.3367854188652295</c:v>
                </c:pt>
                <c:pt idx="37" formatCode="0.0">
                  <c:v>0.34206299579719879</c:v>
                </c:pt>
                <c:pt idx="38" formatCode="0.0">
                  <c:v>0.34734057272916807</c:v>
                </c:pt>
              </c:numCache>
            </c:numRef>
          </c:val>
          <c:extLst>
            <c:ext xmlns:c16="http://schemas.microsoft.com/office/drawing/2014/chart" uri="{C3380CC4-5D6E-409C-BE32-E72D297353CC}">
              <c16:uniqueId val="{0000000B-9B95-4253-A876-147EF27F26C9}"/>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1'!$N$2:$N$62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7.6444671271090225E-2</c:v>
                </c:pt>
                <c:pt idx="28" formatCode="0.0">
                  <c:v>0.20385245672290742</c:v>
                </c:pt>
                <c:pt idx="29" formatCode="0.0">
                  <c:v>0.22933401381327112</c:v>
                </c:pt>
                <c:pt idx="30" formatCode="0.0">
                  <c:v>0.25481557090363394</c:v>
                </c:pt>
                <c:pt idx="31" formatCode="0.0">
                  <c:v>0.27149897975651882</c:v>
                </c:pt>
                <c:pt idx="32" formatCode="0.0">
                  <c:v>0.29930466117799437</c:v>
                </c:pt>
                <c:pt idx="33" formatCode="0.0">
                  <c:v>0.30486579746228948</c:v>
                </c:pt>
                <c:pt idx="34" formatCode="0.0">
                  <c:v>0.31042693374658548</c:v>
                </c:pt>
                <c:pt idx="35" formatCode="0.0">
                  <c:v>0.32711224718838494</c:v>
                </c:pt>
                <c:pt idx="36" formatCode="0.0">
                  <c:v>0.35492110292471768</c:v>
                </c:pt>
                <c:pt idx="37" formatCode="0.0">
                  <c:v>0.36048287407198387</c:v>
                </c:pt>
                <c:pt idx="38" formatCode="0.0">
                  <c:v>0.36604464521925006</c:v>
                </c:pt>
              </c:numCache>
            </c:numRef>
          </c:val>
          <c:extLst>
            <c:ext xmlns:c16="http://schemas.microsoft.com/office/drawing/2014/chart" uri="{C3380CC4-5D6E-409C-BE32-E72D297353CC}">
              <c16:uniqueId val="{0000000C-9B95-4253-A876-147EF27F26C9}"/>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1'!$O$2:$O$62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8.2495819682962601E-2</c:v>
                </c:pt>
                <c:pt idx="28" formatCode="0.0">
                  <c:v>0.21998885248790012</c:v>
                </c:pt>
                <c:pt idx="29" formatCode="0.0">
                  <c:v>0.24748745904888736</c:v>
                </c:pt>
                <c:pt idx="30" formatCode="0.0">
                  <c:v>0.27498606560987504</c:v>
                </c:pt>
                <c:pt idx="31" formatCode="0.0">
                  <c:v>0.29299008689141193</c:v>
                </c:pt>
                <c:pt idx="32" formatCode="0.0">
                  <c:v>0.32299678902730733</c:v>
                </c:pt>
                <c:pt idx="33" formatCode="0.0">
                  <c:v>0.32899812945448659</c:v>
                </c:pt>
                <c:pt idx="34" formatCode="0.0">
                  <c:v>0.33499946988166407</c:v>
                </c:pt>
                <c:pt idx="35" formatCode="0.0">
                  <c:v>0.35300554651409666</c:v>
                </c:pt>
                <c:pt idx="36" formatCode="0.0">
                  <c:v>0.38301567423481853</c:v>
                </c:pt>
                <c:pt idx="37" formatCode="0.0">
                  <c:v>0.38901769977896272</c:v>
                </c:pt>
                <c:pt idx="38" formatCode="0.0">
                  <c:v>0.39501972532310692</c:v>
                </c:pt>
              </c:numCache>
            </c:numRef>
          </c:val>
          <c:extLst>
            <c:ext xmlns:c16="http://schemas.microsoft.com/office/drawing/2014/chart" uri="{C3380CC4-5D6E-409C-BE32-E72D297353CC}">
              <c16:uniqueId val="{0000000D-9B95-4253-A876-147EF27F26C9}"/>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1'!$P$2:$P$62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9.186300727991803E-2</c:v>
                </c:pt>
                <c:pt idx="28" formatCode="0.0">
                  <c:v>0.24496801941311475</c:v>
                </c:pt>
                <c:pt idx="29" formatCode="0.0">
                  <c:v>0.27558902183975409</c:v>
                </c:pt>
                <c:pt idx="30" formatCode="0.0">
                  <c:v>0.30621002426639343</c:v>
                </c:pt>
                <c:pt idx="31" formatCode="0.0">
                  <c:v>0.32625835573833495</c:v>
                </c:pt>
                <c:pt idx="32" formatCode="0.0">
                  <c:v>0.35967224152490296</c:v>
                </c:pt>
                <c:pt idx="33" formatCode="0.0">
                  <c:v>0.36635501868221709</c:v>
                </c:pt>
                <c:pt idx="34" formatCode="0.0">
                  <c:v>0.373037795839533</c:v>
                </c:pt>
                <c:pt idx="35" formatCode="0.0">
                  <c:v>0.39308841604216571</c:v>
                </c:pt>
                <c:pt idx="36" formatCode="0.0">
                  <c:v>0.42650611637988689</c:v>
                </c:pt>
                <c:pt idx="37" formatCode="0.0">
                  <c:v>0.43318965644743113</c:v>
                </c:pt>
                <c:pt idx="38" formatCode="0.0">
                  <c:v>0.43987319651497536</c:v>
                </c:pt>
              </c:numCache>
            </c:numRef>
          </c:val>
          <c:extLst>
            <c:ext xmlns:c16="http://schemas.microsoft.com/office/drawing/2014/chart" uri="{C3380CC4-5D6E-409C-BE32-E72D297353CC}">
              <c16:uniqueId val="{0000000E-9B95-4253-A876-147EF27F26C9}"/>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1'!$Q$2:$Q$62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0.10707755436613642</c:v>
                </c:pt>
                <c:pt idx="28" formatCode="0.0">
                  <c:v>0.28554014497636393</c:v>
                </c:pt>
                <c:pt idx="29" formatCode="0.0">
                  <c:v>0.32123266309841014</c:v>
                </c:pt>
                <c:pt idx="30" formatCode="0.0">
                  <c:v>0.35692518122045502</c:v>
                </c:pt>
                <c:pt idx="31" formatCode="0.0">
                  <c:v>0.38029396008696725</c:v>
                </c:pt>
                <c:pt idx="32" formatCode="0.0">
                  <c:v>0.41924192486448852</c:v>
                </c:pt>
                <c:pt idx="33" formatCode="0.0">
                  <c:v>0.4270315178199926</c:v>
                </c:pt>
                <c:pt idx="34" formatCode="0.0">
                  <c:v>0.43482111077549579</c:v>
                </c:pt>
                <c:pt idx="35" formatCode="0.0">
                  <c:v>0.45819255743715281</c:v>
                </c:pt>
                <c:pt idx="36" formatCode="0.0">
                  <c:v>0.49714496853991541</c:v>
                </c:pt>
                <c:pt idx="37" formatCode="0.0">
                  <c:v>0.50493545076046864</c:v>
                </c:pt>
                <c:pt idx="38" formatCode="0.0">
                  <c:v>0.51272593298102276</c:v>
                </c:pt>
              </c:numCache>
            </c:numRef>
          </c:val>
          <c:extLst>
            <c:ext xmlns:c16="http://schemas.microsoft.com/office/drawing/2014/chart" uri="{C3380CC4-5D6E-409C-BE32-E72D297353CC}">
              <c16:uniqueId val="{0000000F-9B95-4253-A876-147EF27F26C9}"/>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1'!$R$2:$R$62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0.13472801375325494</c:v>
                </c:pt>
                <c:pt idx="28" formatCode="0.0">
                  <c:v>0.35927470334201317</c:v>
                </c:pt>
                <c:pt idx="29" formatCode="0.0">
                  <c:v>0.40418404125976437</c:v>
                </c:pt>
                <c:pt idx="30" formatCode="0.0">
                  <c:v>0.44909337917751646</c:v>
                </c:pt>
                <c:pt idx="31" formatCode="0.0">
                  <c:v>0.47849663907789353</c:v>
                </c:pt>
                <c:pt idx="32" formatCode="0.0">
                  <c:v>0.52750207224518775</c:v>
                </c:pt>
                <c:pt idx="33" formatCode="0.0">
                  <c:v>0.53730315887864588</c:v>
                </c:pt>
                <c:pt idx="34" formatCode="0.0">
                  <c:v>0.5471042455121049</c:v>
                </c:pt>
                <c:pt idx="35" formatCode="0.0">
                  <c:v>0.57651086210794755</c:v>
                </c:pt>
                <c:pt idx="36" formatCode="0.0">
                  <c:v>0.62552188976768619</c:v>
                </c:pt>
                <c:pt idx="37" formatCode="0.0">
                  <c:v>0.63532409529963285</c:v>
                </c:pt>
                <c:pt idx="38" formatCode="0.0">
                  <c:v>0.64512630083157863</c:v>
                </c:pt>
              </c:numCache>
            </c:numRef>
          </c:val>
          <c:extLst>
            <c:ext xmlns:c16="http://schemas.microsoft.com/office/drawing/2014/chart" uri="{C3380CC4-5D6E-409C-BE32-E72D297353CC}">
              <c16:uniqueId val="{00000010-9B95-4253-A876-147EF27F26C9}"/>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1'!$S$2:$S$62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0.19968721175398807</c:v>
                </c:pt>
                <c:pt idx="28" formatCode="0.0">
                  <c:v>0.53249923134396848</c:v>
                </c:pt>
                <c:pt idx="29" formatCode="0.0">
                  <c:v>0.59906163526196465</c:v>
                </c:pt>
                <c:pt idx="30" formatCode="0.0">
                  <c:v>0.66562403917995994</c:v>
                </c:pt>
                <c:pt idx="31" formatCode="0.0">
                  <c:v>0.70920409964709563</c:v>
                </c:pt>
                <c:pt idx="32" formatCode="0.0">
                  <c:v>0.78183753375898934</c:v>
                </c:pt>
                <c:pt idx="33" formatCode="0.0">
                  <c:v>0.7963642205813688</c:v>
                </c:pt>
                <c:pt idx="34" formatCode="0.0">
                  <c:v>0.81089090740374825</c:v>
                </c:pt>
                <c:pt idx="35" formatCode="0.0">
                  <c:v>0.85447594299921459</c:v>
                </c:pt>
                <c:pt idx="36" formatCode="0.0">
                  <c:v>0.9271176689916576</c:v>
                </c:pt>
                <c:pt idx="37" formatCode="0.0">
                  <c:v>0.94164601419014815</c:v>
                </c:pt>
                <c:pt idx="38" formatCode="0.0">
                  <c:v>0.95617435938863871</c:v>
                </c:pt>
              </c:numCache>
            </c:numRef>
          </c:val>
          <c:extLst>
            <c:ext xmlns:c16="http://schemas.microsoft.com/office/drawing/2014/chart" uri="{C3380CC4-5D6E-409C-BE32-E72D297353CC}">
              <c16:uniqueId val="{00000011-9B95-4253-A876-147EF27F26C9}"/>
            </c:ext>
          </c:extLst>
        </c:ser>
        <c:dLbls>
          <c:showLegendKey val="0"/>
          <c:showVal val="0"/>
          <c:showCatName val="0"/>
          <c:showSerName val="0"/>
          <c:showPercent val="0"/>
          <c:showBubbleSize val="0"/>
        </c:dLbls>
        <c:axId val="86293888"/>
        <c:axId val="86292352"/>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1'!$AC$2:$AC$62</c:f>
              <c:numCache>
                <c:formatCode>0.0</c:formatCode>
                <c:ptCount val="39"/>
                <c:pt idx="28" formatCode="General">
                  <c:v>10</c:v>
                </c:pt>
                <c:pt idx="38" formatCode="General">
                  <c:v>10</c:v>
                </c:pt>
              </c:numCache>
            </c:numRef>
          </c:val>
          <c:extLst>
            <c:ext xmlns:c16="http://schemas.microsoft.com/office/drawing/2014/chart" uri="{C3380CC4-5D6E-409C-BE32-E72D297353CC}">
              <c16:uniqueId val="{00000014-9B95-4253-A876-147EF27F26C9}"/>
            </c:ext>
          </c:extLst>
        </c:ser>
        <c:ser>
          <c:idx val="28"/>
          <c:order val="28"/>
          <c:tx>
            <c:strRef>
              <c:f>'Chart 1'!$AD$1</c:f>
              <c:strCache>
                <c:ptCount val="1"/>
              </c:strCache>
            </c:strRef>
          </c:tx>
          <c:spPr>
            <a:solidFill>
              <a:sysClr val="windowText" lastClr="000000"/>
            </a:solidFill>
          </c:spPr>
          <c:invertIfNegative val="0"/>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1'!$AD$24:$AD$48</c:f>
              <c:numCache>
                <c:formatCode>0.0</c:formatCode>
                <c:ptCount val="25"/>
              </c:numCache>
            </c:numRef>
          </c:val>
          <c:extLst>
            <c:ext xmlns:c16="http://schemas.microsoft.com/office/drawing/2014/chart" uri="{C3380CC4-5D6E-409C-BE32-E72D297353CC}">
              <c16:uniqueId val="{00000017-9B95-4253-A876-147EF27F26C9}"/>
            </c:ext>
          </c:extLst>
        </c:ser>
        <c:dLbls>
          <c:showLegendKey val="0"/>
          <c:showVal val="0"/>
          <c:showCatName val="0"/>
          <c:showSerName val="0"/>
          <c:showPercent val="0"/>
          <c:showBubbleSize val="0"/>
        </c:dLbls>
        <c:gapWidth val="500"/>
        <c:overlap val="100"/>
        <c:axId val="86284928"/>
        <c:axId val="86290816"/>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1'!$X$2:$X$62</c:f>
              <c:numCache>
                <c:formatCode>General</c:formatCode>
                <c:ptCount val="39"/>
                <c:pt idx="0">
                  <c:v>-0.1</c:v>
                </c:pt>
                <c:pt idx="1">
                  <c:v>1.1000000000000001</c:v>
                </c:pt>
                <c:pt idx="2">
                  <c:v>1</c:v>
                </c:pt>
                <c:pt idx="3">
                  <c:v>2.6</c:v>
                </c:pt>
                <c:pt idx="4">
                  <c:v>3.7</c:v>
                </c:pt>
                <c:pt idx="5" formatCode="0.0">
                  <c:v>0.9</c:v>
                </c:pt>
                <c:pt idx="6">
                  <c:v>3.5</c:v>
                </c:pt>
                <c:pt idx="7">
                  <c:v>1.8</c:v>
                </c:pt>
                <c:pt idx="8">
                  <c:v>1.9</c:v>
                </c:pt>
                <c:pt idx="9">
                  <c:v>2.5</c:v>
                </c:pt>
                <c:pt idx="10" formatCode="0.0">
                  <c:v>0.5</c:v>
                </c:pt>
                <c:pt idx="11" formatCode="0.0">
                  <c:v>0.7</c:v>
                </c:pt>
                <c:pt idx="12" formatCode="0.0">
                  <c:v>-0.1</c:v>
                </c:pt>
                <c:pt idx="13" formatCode="0.0">
                  <c:v>1.7</c:v>
                </c:pt>
                <c:pt idx="14" formatCode="0.0">
                  <c:v>1.4</c:v>
                </c:pt>
                <c:pt idx="15" formatCode="0.0">
                  <c:v>3.6</c:v>
                </c:pt>
                <c:pt idx="16" formatCode="0.0">
                  <c:v>5.7</c:v>
                </c:pt>
                <c:pt idx="17" formatCode="0.0">
                  <c:v>6.5</c:v>
                </c:pt>
                <c:pt idx="18" formatCode="0.0">
                  <c:v>8.9</c:v>
                </c:pt>
                <c:pt idx="19" formatCode="0.0">
                  <c:v>7.7</c:v>
                </c:pt>
                <c:pt idx="20" formatCode="0.0">
                  <c:v>7.4</c:v>
                </c:pt>
                <c:pt idx="21" formatCode="0.0">
                  <c:v>10.27</c:v>
                </c:pt>
                <c:pt idx="22" formatCode="0.00">
                  <c:v>9.9151144159478548</c:v>
                </c:pt>
                <c:pt idx="23" formatCode="0.00">
                  <c:v>8.3038746400000001</c:v>
                </c:pt>
                <c:pt idx="24" formatCode="0.0">
                  <c:v>5.4543570386767612</c:v>
                </c:pt>
                <c:pt idx="25" formatCode="0.0">
                  <c:v>-0.50420047899999998</c:v>
                </c:pt>
                <c:pt idx="26" formatCode="0.0">
                  <c:v>7.8339893600000002E-2</c:v>
                </c:pt>
              </c:numCache>
            </c:numRef>
          </c:val>
          <c:smooth val="0"/>
          <c:extLst>
            <c:ext xmlns:c16="http://schemas.microsoft.com/office/drawing/2014/chart" uri="{C3380CC4-5D6E-409C-BE32-E72D297353CC}">
              <c16:uniqueId val="{00000018-9B95-4253-A876-147EF27F26C9}"/>
            </c:ext>
          </c:extLst>
        </c:ser>
        <c:ser>
          <c:idx val="22"/>
          <c:order val="22"/>
          <c:tx>
            <c:strRef>
              <c:f>'Chart 1'!$W$1</c:f>
              <c:strCache>
                <c:ptCount val="1"/>
                <c:pt idx="0">
                  <c:v>Current quarter's scenario</c:v>
                </c:pt>
              </c:strCache>
            </c:strRef>
          </c:tx>
          <c:spPr>
            <a:ln w="19050">
              <a:solidFill>
                <a:sysClr val="windowText" lastClr="000000"/>
              </a:solidFill>
              <a:prstDash val="solid"/>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1'!$W$2:$W$62</c:f>
              <c:numCache>
                <c:formatCode>0.0</c:formatCode>
                <c:ptCount val="39"/>
                <c:pt idx="26" formatCode="0.00">
                  <c:v>7.8339893600000002E-2</c:v>
                </c:pt>
                <c:pt idx="27" formatCode="0.00">
                  <c:v>3.7600000000000001E-2</c:v>
                </c:pt>
                <c:pt idx="28" formatCode="0.00">
                  <c:v>2.08</c:v>
                </c:pt>
                <c:pt idx="29" formatCode="0.00">
                  <c:v>3.54</c:v>
                </c:pt>
                <c:pt idx="30" formatCode="0.00">
                  <c:v>3.1</c:v>
                </c:pt>
                <c:pt idx="31" formatCode="0.00">
                  <c:v>3.07</c:v>
                </c:pt>
                <c:pt idx="32" formatCode="0.00">
                  <c:v>3.24</c:v>
                </c:pt>
                <c:pt idx="33" formatCode="0.00">
                  <c:v>3.49</c:v>
                </c:pt>
                <c:pt idx="34" formatCode="0.00">
                  <c:v>3.68</c:v>
                </c:pt>
                <c:pt idx="35" formatCode="0.00">
                  <c:v>3.79</c:v>
                </c:pt>
                <c:pt idx="36" formatCode="0.00">
                  <c:v>3.85</c:v>
                </c:pt>
                <c:pt idx="37" formatCode="0.00">
                  <c:v>3.9</c:v>
                </c:pt>
                <c:pt idx="38" formatCode="0.00">
                  <c:v>4</c:v>
                </c:pt>
              </c:numCache>
            </c:numRef>
          </c:val>
          <c:smooth val="0"/>
          <c:extLst>
            <c:ext xmlns:c16="http://schemas.microsoft.com/office/drawing/2014/chart" uri="{C3380CC4-5D6E-409C-BE32-E72D297353CC}">
              <c16:uniqueId val="{00000019-9B95-4253-A876-147EF27F26C9}"/>
            </c:ext>
          </c:extLst>
        </c:ser>
        <c:ser>
          <c:idx val="23"/>
          <c:order val="23"/>
          <c:tx>
            <c:strRef>
              <c:f>'Chart 1'!$Y$1</c:f>
              <c:strCache>
                <c:ptCount val="1"/>
                <c:pt idx="0">
                  <c:v>Previous quarter's scenario</c:v>
                </c:pt>
              </c:strCache>
            </c:strRef>
          </c:tx>
          <c:spPr>
            <a:ln w="1905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1'!$Y$2:$Y$62</c:f>
              <c:numCache>
                <c:formatCode>0.0</c:formatCode>
                <c:ptCount val="39"/>
                <c:pt idx="25" formatCode="0.00">
                  <c:v>-0.50420047899999998</c:v>
                </c:pt>
                <c:pt idx="26" formatCode="0.00">
                  <c:v>-0.37592918600000003</c:v>
                </c:pt>
                <c:pt idx="27" formatCode="0.00">
                  <c:v>0.20604288700000001</c:v>
                </c:pt>
                <c:pt idx="28" formatCode="0.00">
                  <c:v>1.7511237900000001</c:v>
                </c:pt>
                <c:pt idx="29" formatCode="0.00">
                  <c:v>3.5458815600000002</c:v>
                </c:pt>
                <c:pt idx="30" formatCode="0.00">
                  <c:v>3.0577315700000001</c:v>
                </c:pt>
                <c:pt idx="31" formatCode="0.00">
                  <c:v>2.59690464</c:v>
                </c:pt>
                <c:pt idx="32" formatCode="0.00">
                  <c:v>2.5566707100000001</c:v>
                </c:pt>
                <c:pt idx="33" formatCode="0.00">
                  <c:v>2.8488704199999999</c:v>
                </c:pt>
                <c:pt idx="34" formatCode="0.00">
                  <c:v>3.1831339999999999</c:v>
                </c:pt>
                <c:pt idx="35" formatCode="0.00">
                  <c:v>3.4631239100000002</c:v>
                </c:pt>
                <c:pt idx="36" formatCode="0.00">
                  <c:v>3.6958997500000002</c:v>
                </c:pt>
                <c:pt idx="37" formatCode="0.00">
                  <c:v>4</c:v>
                </c:pt>
              </c:numCache>
            </c:numRef>
          </c:val>
          <c:smooth val="0"/>
          <c:extLst>
            <c:ext xmlns:c16="http://schemas.microsoft.com/office/drawing/2014/chart" uri="{C3380CC4-5D6E-409C-BE32-E72D297353CC}">
              <c16:uniqueId val="{0000001A-9B95-4253-A876-147EF27F26C9}"/>
            </c:ext>
          </c:extLst>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1'!$Z$2:$Z$62</c:f>
              <c:numCache>
                <c:formatCode>0.0</c:formatCode>
                <c:ptCount val="3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formatCode="General">
                  <c:v>2.5</c:v>
                </c:pt>
                <c:pt idx="33" formatCode="General">
                  <c:v>2.5</c:v>
                </c:pt>
                <c:pt idx="34" formatCode="General">
                  <c:v>2.5</c:v>
                </c:pt>
                <c:pt idx="35" formatCode="General">
                  <c:v>2.5</c:v>
                </c:pt>
                <c:pt idx="36" formatCode="General">
                  <c:v>2.5</c:v>
                </c:pt>
                <c:pt idx="37" formatCode="General">
                  <c:v>2.5</c:v>
                </c:pt>
                <c:pt idx="38" formatCode="General">
                  <c:v>2.5</c:v>
                </c:pt>
              </c:numCache>
            </c:numRef>
          </c:val>
          <c:smooth val="0"/>
          <c:extLst>
            <c:ext xmlns:c16="http://schemas.microsoft.com/office/drawing/2014/chart" uri="{C3380CC4-5D6E-409C-BE32-E72D297353CC}">
              <c16:uniqueId val="{0000001B-9B95-4253-A876-147EF27F26C9}"/>
            </c:ext>
          </c:extLst>
        </c:ser>
        <c:ser>
          <c:idx val="25"/>
          <c:order val="25"/>
          <c:tx>
            <c:strRef>
              <c:f>'Chart 1'!$AA$1</c:f>
              <c:strCache>
                <c:ptCount val="1"/>
                <c:pt idx="0">
                  <c:v>Target</c:v>
                </c:pt>
              </c:strCache>
            </c:strRef>
          </c:tx>
          <c:spPr>
            <a:ln w="19050">
              <a:solidFill>
                <a:sysClr val="windowText" lastClr="00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1'!$AA$2:$AA$62</c:f>
              <c:numCache>
                <c:formatCode>0.0</c:formatCode>
                <c:ptCount val="3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numCache>
            </c:numRef>
          </c:val>
          <c:smooth val="0"/>
          <c:extLst>
            <c:ext xmlns:c16="http://schemas.microsoft.com/office/drawing/2014/chart" uri="{C3380CC4-5D6E-409C-BE32-E72D297353CC}">
              <c16:uniqueId val="{0000001C-9B95-4253-A876-147EF27F26C9}"/>
            </c:ext>
          </c:extLst>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1'!$AB$2:$AB$62</c:f>
              <c:numCache>
                <c:formatCode>0.0</c:formatCode>
                <c:ptCount val="39"/>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formatCode="General">
                  <c:v>5.5</c:v>
                </c:pt>
                <c:pt idx="33" formatCode="General">
                  <c:v>5.5</c:v>
                </c:pt>
                <c:pt idx="34" formatCode="General">
                  <c:v>5.5</c:v>
                </c:pt>
                <c:pt idx="35" formatCode="General">
                  <c:v>5.5</c:v>
                </c:pt>
                <c:pt idx="36" formatCode="General">
                  <c:v>5.5</c:v>
                </c:pt>
                <c:pt idx="37" formatCode="General">
                  <c:v>5.5</c:v>
                </c:pt>
                <c:pt idx="38" formatCode="General">
                  <c:v>5.5</c:v>
                </c:pt>
              </c:numCache>
            </c:numRef>
          </c:val>
          <c:smooth val="0"/>
          <c:extLst>
            <c:ext xmlns:c16="http://schemas.microsoft.com/office/drawing/2014/chart" uri="{C3380CC4-5D6E-409C-BE32-E72D297353CC}">
              <c16:uniqueId val="{0000001D-9B95-4253-A876-147EF27F26C9}"/>
            </c:ext>
          </c:extLst>
        </c:ser>
        <c:dLbls>
          <c:showLegendKey val="0"/>
          <c:showVal val="0"/>
          <c:showCatName val="0"/>
          <c:showSerName val="0"/>
          <c:showPercent val="0"/>
          <c:showBubbleSize val="0"/>
        </c:dLbls>
        <c:marker val="1"/>
        <c:smooth val="0"/>
        <c:axId val="86284928"/>
        <c:axId val="86290816"/>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Target</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9B95-4253-A876-147EF27F26C9}"/>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9B95-4253-A876-147EF27F26C9}"/>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9B95-4253-A876-147EF27F26C9}"/>
                  </c:ext>
                </c:extLst>
              </c15:ser>
            </c15:filteredLineSeries>
          </c:ext>
        </c:extLst>
      </c:lineChart>
      <c:dateAx>
        <c:axId val="86284928"/>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86290816"/>
        <c:crosses val="autoZero"/>
        <c:auto val="0"/>
        <c:lblOffset val="100"/>
        <c:baseTimeUnit val="days"/>
      </c:dateAx>
      <c:valAx>
        <c:axId val="86290816"/>
        <c:scaling>
          <c:orientation val="minMax"/>
        </c:scaling>
        <c:delete val="1"/>
        <c:axPos val="l"/>
        <c:majorGridlines>
          <c:spPr>
            <a:ln>
              <a:noFill/>
            </a:ln>
          </c:spPr>
        </c:majorGridlines>
        <c:numFmt formatCode="0.0" sourceLinked="1"/>
        <c:majorTickMark val="none"/>
        <c:minorTickMark val="none"/>
        <c:tickLblPos val="nextTo"/>
        <c:crossAx val="86284928"/>
        <c:crosses val="autoZero"/>
        <c:crossBetween val="between"/>
      </c:valAx>
      <c:valAx>
        <c:axId val="86292352"/>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86293888"/>
        <c:crosses val="max"/>
        <c:crossBetween val="between"/>
        <c:majorUnit val="1"/>
      </c:valAx>
      <c:dateAx>
        <c:axId val="86293888"/>
        <c:scaling>
          <c:orientation val="minMax"/>
        </c:scaling>
        <c:delete val="1"/>
        <c:axPos val="b"/>
        <c:numFmt formatCode="General" sourceLinked="1"/>
        <c:majorTickMark val="out"/>
        <c:minorTickMark val="none"/>
        <c:tickLblPos val="nextTo"/>
        <c:crossAx val="86292352"/>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3938704953569121"/>
          <c:w val="0.94537262874247208"/>
          <c:h val="0.16061295046430873"/>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2709336332958376"/>
        </c:manualLayout>
      </c:layout>
      <c:barChart>
        <c:barDir val="col"/>
        <c:grouping val="clustered"/>
        <c:varyColors val="0"/>
        <c:ser>
          <c:idx val="1"/>
          <c:order val="2"/>
          <c:tx>
            <c:strRef>
              <c:f>'Chart 9'!$D$1</c:f>
              <c:strCache>
                <c:ptCount val="1"/>
                <c:pt idx="0">
                  <c:v>Variance, right-hand scale</c:v>
                </c:pt>
              </c:strCache>
            </c:strRef>
          </c:tx>
          <c:spPr>
            <a:solidFill>
              <a:schemeClr val="accent2"/>
            </a:solidFill>
            <a:ln>
              <a:noFill/>
            </a:ln>
            <a:effectLst/>
          </c:spPr>
          <c:invertIfNegative val="0"/>
          <c:cat>
            <c:strRef>
              <c:f>'Chart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9'!$D$2:$D$35</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3.6099999999999994</c:v>
                </c:pt>
                <c:pt idx="15">
                  <c:v>1.519999999999996</c:v>
                </c:pt>
                <c:pt idx="16">
                  <c:v>0.84999999999999432</c:v>
                </c:pt>
                <c:pt idx="17">
                  <c:v>-0.15000000000000568</c:v>
                </c:pt>
                <c:pt idx="18">
                  <c:v>-0.40999999999999659</c:v>
                </c:pt>
                <c:pt idx="19">
                  <c:v>-0.51999999999999602</c:v>
                </c:pt>
                <c:pt idx="20">
                  <c:v>-0.5</c:v>
                </c:pt>
                <c:pt idx="21">
                  <c:v>-9.9999999999994316E-2</c:v>
                </c:pt>
                <c:pt idx="22">
                  <c:v>0.15999999999999659</c:v>
                </c:pt>
                <c:pt idx="23">
                  <c:v>0.31000000000000227</c:v>
                </c:pt>
                <c:pt idx="24">
                  <c:v>0.4100000000000108</c:v>
                </c:pt>
                <c:pt idx="25">
                  <c:v>0.46000000000000796</c:v>
                </c:pt>
              </c:numCache>
            </c:numRef>
          </c:val>
          <c:extLst>
            <c:ext xmlns:c16="http://schemas.microsoft.com/office/drawing/2014/chart" uri="{C3380CC4-5D6E-409C-BE32-E72D297353CC}">
              <c16:uniqueId val="{00000000-276A-4761-A736-44486ADBFF01}"/>
            </c:ext>
          </c:extLst>
        </c:ser>
        <c:dLbls>
          <c:showLegendKey val="0"/>
          <c:showVal val="0"/>
          <c:showCatName val="0"/>
          <c:showSerName val="0"/>
          <c:showPercent val="0"/>
          <c:showBubbleSize val="0"/>
        </c:dLbls>
        <c:gapWidth val="150"/>
        <c:axId val="104229120"/>
        <c:axId val="104227584"/>
      </c:barChart>
      <c:lineChart>
        <c:grouping val="standard"/>
        <c:varyColors val="0"/>
        <c:ser>
          <c:idx val="0"/>
          <c:order val="0"/>
          <c:tx>
            <c:strRef>
              <c:f>'Chart 9'!$B$1</c:f>
              <c:strCache>
                <c:ptCount val="1"/>
                <c:pt idx="0">
                  <c:v>Previous quarter's scenario</c:v>
                </c:pt>
              </c:strCache>
            </c:strRef>
          </c:tx>
          <c:spPr>
            <a:ln w="28575" cap="rnd">
              <a:solidFill>
                <a:schemeClr val="accent1"/>
              </a:solidFill>
              <a:prstDash val="sysDash"/>
              <a:round/>
            </a:ln>
            <a:effectLst/>
          </c:spPr>
          <c:marker>
            <c:symbol val="none"/>
          </c:marker>
          <c:cat>
            <c:strRef>
              <c:f>'Chart 9'!$A$2:$A$36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9'!$B$2:$B$35</c:f>
              <c:numCache>
                <c:formatCode>General</c:formatCode>
                <c:ptCount val="26"/>
                <c:pt idx="0">
                  <c:v>48.68</c:v>
                </c:pt>
                <c:pt idx="1">
                  <c:v>30.69</c:v>
                </c:pt>
                <c:pt idx="2">
                  <c:v>42.7</c:v>
                </c:pt>
                <c:pt idx="3">
                  <c:v>44.35</c:v>
                </c:pt>
                <c:pt idx="4">
                  <c:v>60.4</c:v>
                </c:pt>
                <c:pt idx="5">
                  <c:v>68.540000000000006</c:v>
                </c:pt>
                <c:pt idx="6">
                  <c:v>72.97</c:v>
                </c:pt>
                <c:pt idx="7">
                  <c:v>79.48</c:v>
                </c:pt>
                <c:pt idx="8">
                  <c:v>98.19</c:v>
                </c:pt>
                <c:pt idx="9">
                  <c:v>112.59</c:v>
                </c:pt>
                <c:pt idx="10">
                  <c:v>98.93</c:v>
                </c:pt>
                <c:pt idx="11">
                  <c:v>88.2</c:v>
                </c:pt>
                <c:pt idx="12">
                  <c:v>81.42</c:v>
                </c:pt>
                <c:pt idx="13">
                  <c:v>78.12</c:v>
                </c:pt>
                <c:pt idx="14">
                  <c:v>82.96</c:v>
                </c:pt>
                <c:pt idx="15">
                  <c:v>80.81</c:v>
                </c:pt>
                <c:pt idx="16">
                  <c:v>79.790000000000006</c:v>
                </c:pt>
                <c:pt idx="17">
                  <c:v>79.95</c:v>
                </c:pt>
                <c:pt idx="18">
                  <c:v>80.2</c:v>
                </c:pt>
                <c:pt idx="19">
                  <c:v>80.52</c:v>
                </c:pt>
                <c:pt idx="20">
                  <c:v>80.959999999999994</c:v>
                </c:pt>
                <c:pt idx="21">
                  <c:v>81.11</c:v>
                </c:pt>
                <c:pt idx="22">
                  <c:v>81.23</c:v>
                </c:pt>
                <c:pt idx="23">
                  <c:v>81.36</c:v>
                </c:pt>
                <c:pt idx="24">
                  <c:v>81.489999999999995</c:v>
                </c:pt>
                <c:pt idx="25">
                  <c:v>81.63</c:v>
                </c:pt>
              </c:numCache>
            </c:numRef>
          </c:val>
          <c:smooth val="0"/>
          <c:extLst>
            <c:ext xmlns:c16="http://schemas.microsoft.com/office/drawing/2014/chart" uri="{C3380CC4-5D6E-409C-BE32-E72D297353CC}">
              <c16:uniqueId val="{00000001-276A-4761-A736-44486ADBFF01}"/>
            </c:ext>
          </c:extLst>
        </c:ser>
        <c:ser>
          <c:idx val="4"/>
          <c:order val="1"/>
          <c:tx>
            <c:strRef>
              <c:f>'Chart 9'!$C$1</c:f>
              <c:strCache>
                <c:ptCount val="1"/>
                <c:pt idx="0">
                  <c:v>Current quarter's scenario</c:v>
                </c:pt>
              </c:strCache>
            </c:strRef>
          </c:tx>
          <c:spPr>
            <a:ln w="28575" cap="rnd">
              <a:solidFill>
                <a:schemeClr val="accent5"/>
              </a:solidFill>
              <a:round/>
            </a:ln>
            <a:effectLst/>
          </c:spPr>
          <c:marker>
            <c:symbol val="none"/>
          </c:marker>
          <c:cat>
            <c:strRef>
              <c:f>'Chart 9'!$A$2:$A$36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9'!$C$2:$C$36</c:f>
              <c:numCache>
                <c:formatCode>General</c:formatCode>
                <c:ptCount val="27"/>
                <c:pt idx="0">
                  <c:v>48.68</c:v>
                </c:pt>
                <c:pt idx="1">
                  <c:v>30.69</c:v>
                </c:pt>
                <c:pt idx="2">
                  <c:v>42.7</c:v>
                </c:pt>
                <c:pt idx="3">
                  <c:v>44.35</c:v>
                </c:pt>
                <c:pt idx="4">
                  <c:v>60.4</c:v>
                </c:pt>
                <c:pt idx="5">
                  <c:v>68.540000000000006</c:v>
                </c:pt>
                <c:pt idx="6">
                  <c:v>72.97</c:v>
                </c:pt>
                <c:pt idx="7">
                  <c:v>79.48</c:v>
                </c:pt>
                <c:pt idx="8">
                  <c:v>98.19</c:v>
                </c:pt>
                <c:pt idx="9">
                  <c:v>112.59</c:v>
                </c:pt>
                <c:pt idx="10">
                  <c:v>98.93</c:v>
                </c:pt>
                <c:pt idx="11">
                  <c:v>88.2</c:v>
                </c:pt>
                <c:pt idx="12">
                  <c:v>81.42</c:v>
                </c:pt>
                <c:pt idx="13">
                  <c:v>78.12</c:v>
                </c:pt>
                <c:pt idx="14">
                  <c:v>86.57</c:v>
                </c:pt>
                <c:pt idx="15">
                  <c:v>82.33</c:v>
                </c:pt>
                <c:pt idx="16">
                  <c:v>80.64</c:v>
                </c:pt>
                <c:pt idx="17">
                  <c:v>79.8</c:v>
                </c:pt>
                <c:pt idx="18">
                  <c:v>79.790000000000006</c:v>
                </c:pt>
                <c:pt idx="19">
                  <c:v>80</c:v>
                </c:pt>
                <c:pt idx="20">
                  <c:v>80.459999999999994</c:v>
                </c:pt>
                <c:pt idx="21">
                  <c:v>81.010000000000005</c:v>
                </c:pt>
                <c:pt idx="22">
                  <c:v>81.39</c:v>
                </c:pt>
                <c:pt idx="23">
                  <c:v>81.67</c:v>
                </c:pt>
                <c:pt idx="24">
                  <c:v>81.900000000000006</c:v>
                </c:pt>
                <c:pt idx="25">
                  <c:v>82.09</c:v>
                </c:pt>
                <c:pt idx="26">
                  <c:v>82.28</c:v>
                </c:pt>
              </c:numCache>
            </c:numRef>
          </c:val>
          <c:smooth val="0"/>
          <c:extLst>
            <c:ext xmlns:c16="http://schemas.microsoft.com/office/drawing/2014/chart" uri="{C3380CC4-5D6E-409C-BE32-E72D297353CC}">
              <c16:uniqueId val="{00000002-276A-4761-A736-44486ADBFF01}"/>
            </c:ext>
          </c:extLst>
        </c:ser>
        <c:dLbls>
          <c:showLegendKey val="0"/>
          <c:showVal val="0"/>
          <c:showCatName val="0"/>
          <c:showSerName val="0"/>
          <c:showPercent val="0"/>
          <c:showBubbleSize val="0"/>
        </c:dLbls>
        <c:marker val="1"/>
        <c:smooth val="0"/>
        <c:axId val="104220160"/>
        <c:axId val="104221696"/>
      </c:lineChart>
      <c:catAx>
        <c:axId val="10422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1696"/>
        <c:crosses val="autoZero"/>
        <c:auto val="1"/>
        <c:lblAlgn val="ctr"/>
        <c:lblOffset val="100"/>
        <c:noMultiLvlLbl val="0"/>
      </c:catAx>
      <c:valAx>
        <c:axId val="104221696"/>
        <c:scaling>
          <c:orientation val="minMax"/>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0160"/>
        <c:crosses val="autoZero"/>
        <c:crossBetween val="between"/>
        <c:majorUnit val="10"/>
      </c:valAx>
      <c:valAx>
        <c:axId val="104227584"/>
        <c:scaling>
          <c:orientation val="minMax"/>
          <c:max val="4"/>
          <c:min val="-1"/>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9120"/>
        <c:crosses val="max"/>
        <c:crossBetween val="between"/>
        <c:majorUnit val="1.5"/>
      </c:valAx>
      <c:catAx>
        <c:axId val="104229120"/>
        <c:scaling>
          <c:orientation val="minMax"/>
        </c:scaling>
        <c:delete val="1"/>
        <c:axPos val="b"/>
        <c:numFmt formatCode="General" sourceLinked="1"/>
        <c:majorTickMark val="none"/>
        <c:minorTickMark val="none"/>
        <c:tickLblPos val="nextTo"/>
        <c:crossAx val="104227584"/>
        <c:crosses val="autoZero"/>
        <c:auto val="1"/>
        <c:lblAlgn val="ctr"/>
        <c:lblOffset val="100"/>
        <c:noMultiLvlLbl val="0"/>
      </c:catAx>
      <c:spPr>
        <a:noFill/>
        <a:ln>
          <a:noFill/>
        </a:ln>
        <a:effectLst/>
      </c:spPr>
    </c:plotArea>
    <c:legend>
      <c:legendPos val="b"/>
      <c:layout>
        <c:manualLayout>
          <c:xMode val="edge"/>
          <c:yMode val="edge"/>
          <c:x val="2.3711911357340725E-2"/>
          <c:y val="0.78987926509186357"/>
          <c:w val="0.92672206832871651"/>
          <c:h val="0.181549306336707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99775271742264"/>
        </c:manualLayout>
      </c:layout>
      <c:barChart>
        <c:barDir val="col"/>
        <c:grouping val="clustered"/>
        <c:varyColors val="0"/>
        <c:ser>
          <c:idx val="0"/>
          <c:order val="2"/>
          <c:tx>
            <c:strRef>
              <c:f>'Chart 10'!$D$1</c:f>
              <c:strCache>
                <c:ptCount val="1"/>
                <c:pt idx="0">
                  <c:v>Variance, right-hand scale</c:v>
                </c:pt>
              </c:strCache>
            </c:strRef>
          </c:tx>
          <c:spPr>
            <a:solidFill>
              <a:schemeClr val="accent2"/>
            </a:solidFill>
            <a:ln>
              <a:noFill/>
            </a:ln>
            <a:effectLst/>
          </c:spPr>
          <c:invertIfNegative val="0"/>
          <c:cat>
            <c:strRef>
              <c:f>'Chart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10'!$D$2:$D$35</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9.9999999999994316E-2</c:v>
                </c:pt>
                <c:pt idx="14">
                  <c:v>-0.90000000000000568</c:v>
                </c:pt>
                <c:pt idx="15">
                  <c:v>-3.2999999999999972</c:v>
                </c:pt>
                <c:pt idx="16">
                  <c:v>-3.8999999999999915</c:v>
                </c:pt>
                <c:pt idx="17">
                  <c:v>-3</c:v>
                </c:pt>
                <c:pt idx="18">
                  <c:v>-2.4000000000000057</c:v>
                </c:pt>
                <c:pt idx="19">
                  <c:v>-2.6000000000000085</c:v>
                </c:pt>
                <c:pt idx="20">
                  <c:v>-2.4000000000000057</c:v>
                </c:pt>
                <c:pt idx="21">
                  <c:v>-2</c:v>
                </c:pt>
                <c:pt idx="22">
                  <c:v>-2.1000000000000085</c:v>
                </c:pt>
                <c:pt idx="23">
                  <c:v>-2.0999999999999943</c:v>
                </c:pt>
                <c:pt idx="24">
                  <c:v>-2.0999999999999943</c:v>
                </c:pt>
                <c:pt idx="25">
                  <c:v>-2</c:v>
                </c:pt>
              </c:numCache>
            </c:numRef>
          </c:val>
          <c:extLst>
            <c:ext xmlns:c16="http://schemas.microsoft.com/office/drawing/2014/chart" uri="{C3380CC4-5D6E-409C-BE32-E72D297353CC}">
              <c16:uniqueId val="{00000000-531E-4C19-B4C9-B1405763F8F0}"/>
            </c:ext>
          </c:extLst>
        </c:ser>
        <c:dLbls>
          <c:showLegendKey val="0"/>
          <c:showVal val="0"/>
          <c:showCatName val="0"/>
          <c:showSerName val="0"/>
          <c:showPercent val="0"/>
          <c:showBubbleSize val="0"/>
        </c:dLbls>
        <c:gapWidth val="247"/>
        <c:axId val="105299968"/>
        <c:axId val="105294080"/>
      </c:barChart>
      <c:lineChart>
        <c:grouping val="standard"/>
        <c:varyColors val="0"/>
        <c:ser>
          <c:idx val="2"/>
          <c:order val="0"/>
          <c:tx>
            <c:strRef>
              <c:f>'Chart 10'!$B$1</c:f>
              <c:strCache>
                <c:ptCount val="1"/>
                <c:pt idx="0">
                  <c:v>Previous quarter's scenario</c:v>
                </c:pt>
              </c:strCache>
            </c:strRef>
          </c:tx>
          <c:spPr>
            <a:ln w="28575" cap="rnd">
              <a:solidFill>
                <a:schemeClr val="accent6"/>
              </a:solidFill>
              <a:prstDash val="sysDash"/>
              <a:round/>
            </a:ln>
            <a:effectLst/>
          </c:spPr>
          <c:marker>
            <c:symbol val="none"/>
          </c:marker>
          <c:cat>
            <c:strRef>
              <c:f>'Chart 10'!$A$2:$A$36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10'!$B$2:$B$35</c:f>
              <c:numCache>
                <c:formatCode>General</c:formatCode>
                <c:ptCount val="26"/>
                <c:pt idx="0">
                  <c:v>99</c:v>
                </c:pt>
                <c:pt idx="1">
                  <c:v>92.3</c:v>
                </c:pt>
                <c:pt idx="2">
                  <c:v>96</c:v>
                </c:pt>
                <c:pt idx="3">
                  <c:v>105.1</c:v>
                </c:pt>
                <c:pt idx="4">
                  <c:v>116.4</c:v>
                </c:pt>
                <c:pt idx="5">
                  <c:v>125.1</c:v>
                </c:pt>
                <c:pt idx="6">
                  <c:v>127.2</c:v>
                </c:pt>
                <c:pt idx="7">
                  <c:v>134.1</c:v>
                </c:pt>
                <c:pt idx="8">
                  <c:v>145.1</c:v>
                </c:pt>
                <c:pt idx="9">
                  <c:v>157.1</c:v>
                </c:pt>
                <c:pt idx="10">
                  <c:v>138.1</c:v>
                </c:pt>
                <c:pt idx="11">
                  <c:v>134</c:v>
                </c:pt>
                <c:pt idx="12">
                  <c:v>129</c:v>
                </c:pt>
                <c:pt idx="13">
                  <c:v>124.7</c:v>
                </c:pt>
                <c:pt idx="14">
                  <c:v>123.2</c:v>
                </c:pt>
                <c:pt idx="15">
                  <c:v>123.3</c:v>
                </c:pt>
                <c:pt idx="16">
                  <c:v>123.8</c:v>
                </c:pt>
                <c:pt idx="17">
                  <c:v>124.1</c:v>
                </c:pt>
                <c:pt idx="18">
                  <c:v>124.5</c:v>
                </c:pt>
                <c:pt idx="19">
                  <c:v>125.4</c:v>
                </c:pt>
                <c:pt idx="20">
                  <c:v>126</c:v>
                </c:pt>
                <c:pt idx="21">
                  <c:v>126.4</c:v>
                </c:pt>
                <c:pt idx="22">
                  <c:v>127.2</c:v>
                </c:pt>
                <c:pt idx="23">
                  <c:v>127.8</c:v>
                </c:pt>
                <c:pt idx="24">
                  <c:v>128.19999999999999</c:v>
                </c:pt>
                <c:pt idx="25">
                  <c:v>128.5</c:v>
                </c:pt>
              </c:numCache>
            </c:numRef>
          </c:val>
          <c:smooth val="0"/>
          <c:extLst>
            <c:ext xmlns:c16="http://schemas.microsoft.com/office/drawing/2014/chart" uri="{C3380CC4-5D6E-409C-BE32-E72D297353CC}">
              <c16:uniqueId val="{00000001-531E-4C19-B4C9-B1405763F8F0}"/>
            </c:ext>
          </c:extLst>
        </c:ser>
        <c:ser>
          <c:idx val="6"/>
          <c:order val="1"/>
          <c:tx>
            <c:strRef>
              <c:f>'Chart 10'!$C$1</c:f>
              <c:strCache>
                <c:ptCount val="1"/>
                <c:pt idx="0">
                  <c:v>Current quarter's scenario</c:v>
                </c:pt>
              </c:strCache>
            </c:strRef>
          </c:tx>
          <c:spPr>
            <a:ln w="28575" cap="rnd">
              <a:solidFill>
                <a:schemeClr val="accent2">
                  <a:lumMod val="80000"/>
                  <a:lumOff val="20000"/>
                </a:schemeClr>
              </a:solidFill>
              <a:round/>
            </a:ln>
            <a:effectLst/>
          </c:spPr>
          <c:marker>
            <c:symbol val="none"/>
          </c:marker>
          <c:cat>
            <c:strRef>
              <c:f>'Chart 10'!$A$2:$A$36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10'!$C$2:$C$36</c:f>
              <c:numCache>
                <c:formatCode>General</c:formatCode>
                <c:ptCount val="27"/>
                <c:pt idx="0">
                  <c:v>99</c:v>
                </c:pt>
                <c:pt idx="1">
                  <c:v>92.3</c:v>
                </c:pt>
                <c:pt idx="2">
                  <c:v>96</c:v>
                </c:pt>
                <c:pt idx="3">
                  <c:v>105.1</c:v>
                </c:pt>
                <c:pt idx="4">
                  <c:v>116.4</c:v>
                </c:pt>
                <c:pt idx="5">
                  <c:v>125.1</c:v>
                </c:pt>
                <c:pt idx="6">
                  <c:v>127.2</c:v>
                </c:pt>
                <c:pt idx="7">
                  <c:v>134.1</c:v>
                </c:pt>
                <c:pt idx="8">
                  <c:v>145.1</c:v>
                </c:pt>
                <c:pt idx="9">
                  <c:v>157.1</c:v>
                </c:pt>
                <c:pt idx="10">
                  <c:v>138.1</c:v>
                </c:pt>
                <c:pt idx="11">
                  <c:v>134</c:v>
                </c:pt>
                <c:pt idx="12">
                  <c:v>129</c:v>
                </c:pt>
                <c:pt idx="13">
                  <c:v>124.8</c:v>
                </c:pt>
                <c:pt idx="14">
                  <c:v>122.3</c:v>
                </c:pt>
                <c:pt idx="15">
                  <c:v>120</c:v>
                </c:pt>
                <c:pt idx="16">
                  <c:v>119.9</c:v>
                </c:pt>
                <c:pt idx="17">
                  <c:v>121.1</c:v>
                </c:pt>
                <c:pt idx="18">
                  <c:v>122.1</c:v>
                </c:pt>
                <c:pt idx="19">
                  <c:v>122.8</c:v>
                </c:pt>
                <c:pt idx="20">
                  <c:v>123.6</c:v>
                </c:pt>
                <c:pt idx="21">
                  <c:v>124.4</c:v>
                </c:pt>
                <c:pt idx="22">
                  <c:v>125.1</c:v>
                </c:pt>
                <c:pt idx="23">
                  <c:v>125.7</c:v>
                </c:pt>
                <c:pt idx="24">
                  <c:v>126.1</c:v>
                </c:pt>
                <c:pt idx="25">
                  <c:v>126.5</c:v>
                </c:pt>
                <c:pt idx="26">
                  <c:v>127</c:v>
                </c:pt>
              </c:numCache>
            </c:numRef>
          </c:val>
          <c:smooth val="0"/>
          <c:extLst>
            <c:ext xmlns:c16="http://schemas.microsoft.com/office/drawing/2014/chart" uri="{C3380CC4-5D6E-409C-BE32-E72D297353CC}">
              <c16:uniqueId val="{00000002-531E-4C19-B4C9-B1405763F8F0}"/>
            </c:ext>
          </c:extLst>
        </c:ser>
        <c:dLbls>
          <c:showLegendKey val="0"/>
          <c:showVal val="0"/>
          <c:showCatName val="0"/>
          <c:showSerName val="0"/>
          <c:showPercent val="0"/>
          <c:showBubbleSize val="0"/>
        </c:dLbls>
        <c:marker val="1"/>
        <c:smooth val="0"/>
        <c:axId val="105286656"/>
        <c:axId val="105292544"/>
      </c:lineChart>
      <c:catAx>
        <c:axId val="10528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92544"/>
        <c:crosses val="autoZero"/>
        <c:auto val="1"/>
        <c:lblAlgn val="ctr"/>
        <c:lblOffset val="100"/>
        <c:noMultiLvlLbl val="0"/>
      </c:catAx>
      <c:valAx>
        <c:axId val="105292544"/>
        <c:scaling>
          <c:orientation val="minMax"/>
          <c:max val="160"/>
          <c:min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86656"/>
        <c:crosses val="autoZero"/>
        <c:crossBetween val="between"/>
      </c:valAx>
      <c:valAx>
        <c:axId val="105294080"/>
        <c:scaling>
          <c:orientation val="minMax"/>
          <c:min val="-4"/>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299968"/>
        <c:crosses val="max"/>
        <c:crossBetween val="between"/>
      </c:valAx>
      <c:catAx>
        <c:axId val="105299968"/>
        <c:scaling>
          <c:orientation val="minMax"/>
        </c:scaling>
        <c:delete val="1"/>
        <c:axPos val="b"/>
        <c:numFmt formatCode="General" sourceLinked="1"/>
        <c:majorTickMark val="none"/>
        <c:minorTickMark val="none"/>
        <c:tickLblPos val="nextTo"/>
        <c:crossAx val="105294080"/>
        <c:crosses val="autoZero"/>
        <c:auto val="1"/>
        <c:lblAlgn val="ctr"/>
        <c:lblOffset val="100"/>
        <c:noMultiLvlLbl val="0"/>
      </c:catAx>
      <c:spPr>
        <a:noFill/>
        <a:ln>
          <a:noFill/>
        </a:ln>
        <a:effectLst/>
      </c:spPr>
    </c:plotArea>
    <c:legend>
      <c:legendPos val="b"/>
      <c:layout>
        <c:manualLayout>
          <c:xMode val="edge"/>
          <c:yMode val="edge"/>
          <c:x val="1.8598637697566915E-2"/>
          <c:y val="0.77430090201334212"/>
          <c:w val="0.96665501787058794"/>
          <c:h val="0.2088245480853807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71628568055290665"/>
        </c:manualLayout>
      </c:layout>
      <c:lineChart>
        <c:grouping val="standard"/>
        <c:varyColors val="0"/>
        <c:ser>
          <c:idx val="0"/>
          <c:order val="0"/>
          <c:tx>
            <c:strRef>
              <c:f>'Chart 11'!$B$1</c:f>
              <c:strCache>
                <c:ptCount val="1"/>
                <c:pt idx="0">
                  <c:v>Q3, 2023 scenario</c:v>
                </c:pt>
              </c:strCache>
            </c:strRef>
          </c:tx>
          <c:spPr>
            <a:ln w="19050" cap="rnd">
              <a:solidFill>
                <a:srgbClr val="002060"/>
              </a:solidFill>
              <a:round/>
            </a:ln>
            <a:effectLst/>
          </c:spPr>
          <c:marker>
            <c:symbol val="none"/>
          </c:marker>
          <c:cat>
            <c:strRef>
              <c:f>'Chart 11'!$A$2:$A$23</c:f>
              <c:strCache>
                <c:ptCount val="18"/>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strCache>
            </c:strRef>
          </c:cat>
          <c:val>
            <c:numRef>
              <c:f>'Chart 11'!$B$2:$B$23</c:f>
              <c:numCache>
                <c:formatCode>0.0</c:formatCode>
                <c:ptCount val="18"/>
                <c:pt idx="0">
                  <c:v>2.41860293</c:v>
                </c:pt>
                <c:pt idx="1">
                  <c:v>2.6788284999999998</c:v>
                </c:pt>
                <c:pt idx="2">
                  <c:v>2.49832001</c:v>
                </c:pt>
                <c:pt idx="3">
                  <c:v>2.9646879400000001</c:v>
                </c:pt>
                <c:pt idx="4">
                  <c:v>4.1071910599999999</c:v>
                </c:pt>
                <c:pt idx="5">
                  <c:v>4.8206089900000002</c:v>
                </c:pt>
                <c:pt idx="6">
                  <c:v>5.8302496699999997</c:v>
                </c:pt>
                <c:pt idx="7">
                  <c:v>6.2738277</c:v>
                </c:pt>
                <c:pt idx="8">
                  <c:v>6.41455968</c:v>
                </c:pt>
                <c:pt idx="9">
                  <c:v>7.1316469199999997</c:v>
                </c:pt>
                <c:pt idx="10">
                  <c:v>6.5997023700000002</c:v>
                </c:pt>
                <c:pt idx="11">
                  <c:v>6.5862462600000002</c:v>
                </c:pt>
                <c:pt idx="12">
                  <c:v>6.3539367000000002</c:v>
                </c:pt>
                <c:pt idx="13">
                  <c:v>4.2942035799999996</c:v>
                </c:pt>
                <c:pt idx="14">
                  <c:v>3.1863896700000001</c:v>
                </c:pt>
                <c:pt idx="15">
                  <c:v>2.2374334</c:v>
                </c:pt>
                <c:pt idx="16">
                  <c:v>2.1039574000000001</c:v>
                </c:pt>
                <c:pt idx="17">
                  <c:v>2.0790459600000002</c:v>
                </c:pt>
              </c:numCache>
            </c:numRef>
          </c:val>
          <c:smooth val="0"/>
          <c:extLst>
            <c:ext xmlns:c16="http://schemas.microsoft.com/office/drawing/2014/chart" uri="{C3380CC4-5D6E-409C-BE32-E72D297353CC}">
              <c16:uniqueId val="{00000000-A1A9-4F6A-B268-ECB94E823FD1}"/>
            </c:ext>
          </c:extLst>
        </c:ser>
        <c:ser>
          <c:idx val="1"/>
          <c:order val="1"/>
          <c:tx>
            <c:strRef>
              <c:f>'Chart 11'!$C$1</c:f>
              <c:strCache>
                <c:ptCount val="1"/>
                <c:pt idx="0">
                  <c:v>Q4, 2023 scenario</c:v>
                </c:pt>
              </c:strCache>
            </c:strRef>
          </c:tx>
          <c:spPr>
            <a:ln w="19050" cap="rnd">
              <a:solidFill>
                <a:srgbClr val="C00000"/>
              </a:solidFill>
              <a:prstDash val="solid"/>
              <a:round/>
            </a:ln>
            <a:effectLst/>
          </c:spPr>
          <c:marker>
            <c:symbol val="none"/>
          </c:marker>
          <c:cat>
            <c:strRef>
              <c:f>'Chart 11'!$A$2:$A$23</c:f>
              <c:strCache>
                <c:ptCount val="18"/>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strCache>
            </c:strRef>
          </c:cat>
          <c:val>
            <c:numRef>
              <c:f>'Chart 11'!$C$2:$C$23</c:f>
              <c:numCache>
                <c:formatCode>0.0</c:formatCode>
                <c:ptCount val="18"/>
                <c:pt idx="0">
                  <c:v>2.3926407200000002</c:v>
                </c:pt>
                <c:pt idx="1">
                  <c:v>2.6188116199999998</c:v>
                </c:pt>
                <c:pt idx="2">
                  <c:v>2.4724971</c:v>
                </c:pt>
                <c:pt idx="3">
                  <c:v>2.9482898799999999</c:v>
                </c:pt>
                <c:pt idx="4">
                  <c:v>4.0956049200000004</c:v>
                </c:pt>
                <c:pt idx="5">
                  <c:v>4.7872288699999999</c:v>
                </c:pt>
                <c:pt idx="6">
                  <c:v>5.8273093999999999</c:v>
                </c:pt>
                <c:pt idx="7">
                  <c:v>6.29158449</c:v>
                </c:pt>
                <c:pt idx="8">
                  <c:v>6.4385752099999998</c:v>
                </c:pt>
                <c:pt idx="9">
                  <c:v>7.11355702</c:v>
                </c:pt>
                <c:pt idx="10">
                  <c:v>6.6245744599999998</c:v>
                </c:pt>
                <c:pt idx="11">
                  <c:v>6.6094089800000004</c:v>
                </c:pt>
                <c:pt idx="12">
                  <c:v>6.3878353499999996</c:v>
                </c:pt>
                <c:pt idx="13">
                  <c:v>4.3780900200000001</c:v>
                </c:pt>
                <c:pt idx="14">
                  <c:v>3.3623921399999999</c:v>
                </c:pt>
                <c:pt idx="15">
                  <c:v>2.4084191399999999</c:v>
                </c:pt>
                <c:pt idx="16">
                  <c:v>2.38959185</c:v>
                </c:pt>
                <c:pt idx="17">
                  <c:v>2.4819867699999998</c:v>
                </c:pt>
              </c:numCache>
            </c:numRef>
          </c:val>
          <c:smooth val="0"/>
          <c:extLst>
            <c:ext xmlns:c16="http://schemas.microsoft.com/office/drawing/2014/chart" uri="{C3380CC4-5D6E-409C-BE32-E72D297353CC}">
              <c16:uniqueId val="{00000001-A1A9-4F6A-B268-ECB94E823FD1}"/>
            </c:ext>
          </c:extLst>
        </c:ser>
        <c:dLbls>
          <c:showLegendKey val="0"/>
          <c:showVal val="0"/>
          <c:showCatName val="0"/>
          <c:showSerName val="0"/>
          <c:showPercent val="0"/>
          <c:showBubbleSize val="0"/>
        </c:dLbls>
        <c:smooth val="0"/>
        <c:axId val="114877568"/>
        <c:axId val="114879104"/>
      </c:lineChart>
      <c:catAx>
        <c:axId val="1148775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4879104"/>
        <c:crosses val="autoZero"/>
        <c:auto val="1"/>
        <c:lblAlgn val="ctr"/>
        <c:lblOffset val="100"/>
        <c:noMultiLvlLbl val="0"/>
      </c:catAx>
      <c:valAx>
        <c:axId val="114879104"/>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4877568"/>
        <c:crosses val="autoZero"/>
        <c:crossBetween val="between"/>
      </c:valAx>
      <c:spPr>
        <a:noFill/>
        <a:ln w="25400">
          <a:noFill/>
        </a:ln>
        <a:effectLst/>
      </c:spPr>
    </c:plotArea>
    <c:legend>
      <c:legendPos val="b"/>
      <c:layout>
        <c:manualLayout>
          <c:xMode val="edge"/>
          <c:yMode val="edge"/>
          <c:x val="0"/>
          <c:y val="0.86911651182010552"/>
          <c:w val="0.98565157480314958"/>
          <c:h val="0.12920923811859159"/>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592087390989252E-2"/>
          <c:y val="4.6384744791658758E-2"/>
          <c:w val="0.8831099742693056"/>
          <c:h val="0.69947008575583824"/>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1'!$B$2:$B$62</c:f>
              <c:numCache>
                <c:formatCode>General</c:formatCode>
                <c:ptCount val="39"/>
                <c:pt idx="0">
                  <c:v>-0.1</c:v>
                </c:pt>
                <c:pt idx="1">
                  <c:v>1.1000000000000001</c:v>
                </c:pt>
                <c:pt idx="2">
                  <c:v>1</c:v>
                </c:pt>
                <c:pt idx="3">
                  <c:v>2.6</c:v>
                </c:pt>
                <c:pt idx="4">
                  <c:v>3.7</c:v>
                </c:pt>
                <c:pt idx="5" formatCode="0.0">
                  <c:v>0.9</c:v>
                </c:pt>
                <c:pt idx="6" formatCode="0.0">
                  <c:v>3.5</c:v>
                </c:pt>
                <c:pt idx="7" formatCode="0.0">
                  <c:v>1.8</c:v>
                </c:pt>
                <c:pt idx="8" formatCode="0.0">
                  <c:v>1.9</c:v>
                </c:pt>
                <c:pt idx="9" formatCode="0.0">
                  <c:v>2.5</c:v>
                </c:pt>
                <c:pt idx="10" formatCode="0.0">
                  <c:v>0.5</c:v>
                </c:pt>
                <c:pt idx="11" formatCode="0.0">
                  <c:v>0.7</c:v>
                </c:pt>
                <c:pt idx="12" formatCode="0.0">
                  <c:v>-0.1</c:v>
                </c:pt>
                <c:pt idx="13" formatCode="0.0">
                  <c:v>1.7</c:v>
                </c:pt>
                <c:pt idx="14" formatCode="0.0">
                  <c:v>1.4</c:v>
                </c:pt>
                <c:pt idx="15" formatCode="0.0">
                  <c:v>3.6</c:v>
                </c:pt>
                <c:pt idx="16" formatCode="0.0">
                  <c:v>5.8</c:v>
                </c:pt>
                <c:pt idx="17" formatCode="0.0">
                  <c:v>6.5</c:v>
                </c:pt>
                <c:pt idx="18" formatCode="0.0">
                  <c:v>8.9</c:v>
                </c:pt>
                <c:pt idx="19" formatCode="0.0">
                  <c:v>7.7</c:v>
                </c:pt>
                <c:pt idx="20" formatCode="0.0">
                  <c:v>7.4</c:v>
                </c:pt>
                <c:pt idx="21" formatCode="0.0">
                  <c:v>10.27</c:v>
                </c:pt>
                <c:pt idx="22" formatCode="0.0">
                  <c:v>9.9151144159478548</c:v>
                </c:pt>
                <c:pt idx="23" formatCode="0.0">
                  <c:v>8.3050314000890069</c:v>
                </c:pt>
                <c:pt idx="24" formatCode="0.0">
                  <c:v>5.4543570386767612</c:v>
                </c:pt>
                <c:pt idx="25" formatCode="0.0">
                  <c:v>-0.50420047899999998</c:v>
                </c:pt>
                <c:pt idx="26" formatCode="0.0">
                  <c:v>7.8299999999999995E-2</c:v>
                </c:pt>
                <c:pt idx="27" formatCode="0.0">
                  <c:v>-0.83556302455313125</c:v>
                </c:pt>
                <c:pt idx="28" formatCode="0.0">
                  <c:v>-0.24843473214168307</c:v>
                </c:pt>
                <c:pt idx="29" formatCode="0.0">
                  <c:v>0.92051092634060638</c:v>
                </c:pt>
                <c:pt idx="30" formatCode="0.0">
                  <c:v>0.18945658482289573</c:v>
                </c:pt>
                <c:pt idx="31" formatCode="0.0">
                  <c:v>-3.7852564058089955E-2</c:v>
                </c:pt>
                <c:pt idx="32" formatCode="0.0">
                  <c:v>-0.19670114552639867</c:v>
                </c:pt>
                <c:pt idx="33" formatCode="0.0">
                  <c:v>-1.2470861820060488E-2</c:v>
                </c:pt>
                <c:pt idx="34" formatCode="0.0">
                  <c:v>0.11175942188627763</c:v>
                </c:pt>
                <c:pt idx="35" formatCode="0.0">
                  <c:v>2.4427748066847874E-2</c:v>
                </c:pt>
                <c:pt idx="36" formatCode="0.0">
                  <c:v>-0.2444583749655348</c:v>
                </c:pt>
                <c:pt idx="37" formatCode="0.0">
                  <c:v>-0.26023559957201153</c:v>
                </c:pt>
                <c:pt idx="38" formatCode="0.0">
                  <c:v>-0.226012824178488</c:v>
                </c:pt>
              </c:numCache>
            </c:numRef>
          </c:val>
          <c:extLst>
            <c:ext xmlns:c16="http://schemas.microsoft.com/office/drawing/2014/chart" uri="{C3380CC4-5D6E-409C-BE32-E72D297353CC}">
              <c16:uniqueId val="{00000000-28D1-4DD1-8010-9A3324D8C8F4}"/>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1'!$C$2:$C$62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0.19285723760863904</c:v>
                </c:pt>
                <c:pt idx="28" formatCode="0.0">
                  <c:v>0.51428596695637085</c:v>
                </c:pt>
                <c:pt idx="29" formatCode="0.0">
                  <c:v>0.57857171282591713</c:v>
                </c:pt>
                <c:pt idx="30" formatCode="0.0">
                  <c:v>0.64285745869546362</c:v>
                </c:pt>
                <c:pt idx="31" formatCode="0.0">
                  <c:v>0.68643751916306428</c:v>
                </c:pt>
                <c:pt idx="32" formatCode="0.0">
                  <c:v>0.75907095327573204</c:v>
                </c:pt>
                <c:pt idx="33" formatCode="0.0">
                  <c:v>0.77359764009826548</c:v>
                </c:pt>
                <c:pt idx="34" formatCode="0.0">
                  <c:v>0.78812432692079915</c:v>
                </c:pt>
                <c:pt idx="35" formatCode="0.0">
                  <c:v>0.83170936251593419</c:v>
                </c:pt>
                <c:pt idx="36" formatCode="0.0">
                  <c:v>0.90435108850782608</c:v>
                </c:pt>
                <c:pt idx="37" formatCode="0.0">
                  <c:v>0.91887943370620451</c:v>
                </c:pt>
                <c:pt idx="38" formatCode="0.0">
                  <c:v>0.93340777890458293</c:v>
                </c:pt>
              </c:numCache>
            </c:numRef>
          </c:val>
          <c:extLst>
            <c:ext xmlns:c16="http://schemas.microsoft.com/office/drawing/2014/chart" uri="{C3380CC4-5D6E-409C-BE32-E72D297353CC}">
              <c16:uniqueId val="{00000001-28D1-4DD1-8010-9A3324D8C8F4}"/>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1'!$D$2:$D$62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0.13011986262275921</c:v>
                </c:pt>
                <c:pt idx="28" formatCode="0.0">
                  <c:v>0.34698630032735767</c:v>
                </c:pt>
                <c:pt idx="29" formatCode="0.0">
                  <c:v>0.39035958786827729</c:v>
                </c:pt>
                <c:pt idx="30" formatCode="0.0">
                  <c:v>0.43373287540919714</c:v>
                </c:pt>
                <c:pt idx="31" formatCode="0.0">
                  <c:v>0.46313613530988618</c:v>
                </c:pt>
                <c:pt idx="32" formatCode="0.0">
                  <c:v>0.51214156847770109</c:v>
                </c:pt>
                <c:pt idx="33" formatCode="0.0">
                  <c:v>0.52194265511126403</c:v>
                </c:pt>
                <c:pt idx="34" formatCode="0.0">
                  <c:v>0.53174374174482697</c:v>
                </c:pt>
                <c:pt idx="35" formatCode="0.0">
                  <c:v>0.56115035834044413</c:v>
                </c:pt>
                <c:pt idx="36" formatCode="0.0">
                  <c:v>0.61016138599980596</c:v>
                </c:pt>
                <c:pt idx="37" formatCode="0.0">
                  <c:v>0.61996359153167835</c:v>
                </c:pt>
                <c:pt idx="38" formatCode="0.0">
                  <c:v>0.62976579706355063</c:v>
                </c:pt>
              </c:numCache>
            </c:numRef>
          </c:val>
          <c:extLst>
            <c:ext xmlns:c16="http://schemas.microsoft.com/office/drawing/2014/chart" uri="{C3380CC4-5D6E-409C-BE32-E72D297353CC}">
              <c16:uniqueId val="{00000002-28D1-4DD1-8010-9A3324D8C8F4}"/>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1'!$E$2:$E$62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0.10341514192898216</c:v>
                </c:pt>
                <c:pt idx="28" formatCode="0.0">
                  <c:v>0.27577371181061916</c:v>
                </c:pt>
                <c:pt idx="29" formatCode="0.0">
                  <c:v>0.31024542578694647</c:v>
                </c:pt>
                <c:pt idx="30" formatCode="0.0">
                  <c:v>0.34471713976327401</c:v>
                </c:pt>
                <c:pt idx="31" formatCode="0.0">
                  <c:v>0.36808591863003448</c:v>
                </c:pt>
                <c:pt idx="32" formatCode="0.0">
                  <c:v>0.40703388340796853</c:v>
                </c:pt>
                <c:pt idx="33" formatCode="0.0">
                  <c:v>0.41482347636355543</c:v>
                </c:pt>
                <c:pt idx="34" formatCode="0.0">
                  <c:v>0.42261306931914211</c:v>
                </c:pt>
                <c:pt idx="35" formatCode="0.0">
                  <c:v>0.44598451598062194</c:v>
                </c:pt>
                <c:pt idx="36" formatCode="0.0">
                  <c:v>0.48493692708308833</c:v>
                </c:pt>
                <c:pt idx="37" formatCode="0.0">
                  <c:v>0.49272740930358161</c:v>
                </c:pt>
                <c:pt idx="38" formatCode="0.0">
                  <c:v>0.50051789152407489</c:v>
                </c:pt>
              </c:numCache>
            </c:numRef>
          </c:val>
          <c:extLst>
            <c:ext xmlns:c16="http://schemas.microsoft.com/office/drawing/2014/chart" uri="{C3380CC4-5D6E-409C-BE32-E72D297353CC}">
              <c16:uniqueId val="{00000003-28D1-4DD1-8010-9A3324D8C8F4}"/>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1'!$F$2:$F$62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8.8720983516226259E-2</c:v>
                </c:pt>
                <c:pt idx="28" formatCode="0.0">
                  <c:v>0.23658928937660351</c:v>
                </c:pt>
                <c:pt idx="29" formatCode="0.0">
                  <c:v>0.26616295054867933</c:v>
                </c:pt>
                <c:pt idx="30" formatCode="0.0">
                  <c:v>0.29573661172075405</c:v>
                </c:pt>
                <c:pt idx="31" formatCode="0.0">
                  <c:v>0.31578494319290895</c:v>
                </c:pt>
                <c:pt idx="32" formatCode="0.0">
                  <c:v>0.34919882897983356</c:v>
                </c:pt>
                <c:pt idx="33" formatCode="0.0">
                  <c:v>0.35588160613721875</c:v>
                </c:pt>
                <c:pt idx="34" formatCode="0.0">
                  <c:v>0.3625643832946035</c:v>
                </c:pt>
                <c:pt idx="35" formatCode="0.0">
                  <c:v>0.38261500349708277</c:v>
                </c:pt>
                <c:pt idx="36" formatCode="0.0">
                  <c:v>0.41603270383454838</c:v>
                </c:pt>
                <c:pt idx="37" formatCode="0.0">
                  <c:v>0.42271624390204132</c:v>
                </c:pt>
                <c:pt idx="38" formatCode="0.0">
                  <c:v>0.42939978396953515</c:v>
                </c:pt>
              </c:numCache>
            </c:numRef>
          </c:val>
          <c:extLst>
            <c:ext xmlns:c16="http://schemas.microsoft.com/office/drawing/2014/chart" uri="{C3380CC4-5D6E-409C-BE32-E72D297353CC}">
              <c16:uniqueId val="{00000004-28D1-4DD1-8010-9A3324D8C8F4}"/>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1'!$G$2:$G$62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7.9674185234840711E-2</c:v>
                </c:pt>
                <c:pt idx="28" formatCode="0.0">
                  <c:v>0.21246449395957501</c:v>
                </c:pt>
                <c:pt idx="29" formatCode="0.0">
                  <c:v>0.23902255570452136</c:v>
                </c:pt>
                <c:pt idx="30" formatCode="0.0">
                  <c:v>0.26558061744946904</c:v>
                </c:pt>
                <c:pt idx="31" formatCode="0.0">
                  <c:v>0.28358463873119688</c:v>
                </c:pt>
                <c:pt idx="32" formatCode="0.0">
                  <c:v>0.31359134086741003</c:v>
                </c:pt>
                <c:pt idx="33" formatCode="0.0">
                  <c:v>0.31959268129465279</c:v>
                </c:pt>
                <c:pt idx="34" formatCode="0.0">
                  <c:v>0.32559402172189511</c:v>
                </c:pt>
                <c:pt idx="35" formatCode="0.0">
                  <c:v>0.34360009835419048</c:v>
                </c:pt>
                <c:pt idx="36" formatCode="0.0">
                  <c:v>0.37361022607468275</c:v>
                </c:pt>
                <c:pt idx="37" formatCode="0.0">
                  <c:v>0.3796122516187812</c:v>
                </c:pt>
                <c:pt idx="38" formatCode="0.0">
                  <c:v>0.38561427716287877</c:v>
                </c:pt>
              </c:numCache>
            </c:numRef>
          </c:val>
          <c:extLst>
            <c:ext xmlns:c16="http://schemas.microsoft.com/office/drawing/2014/chart" uri="{C3380CC4-5D6E-409C-BE32-E72D297353CC}">
              <c16:uniqueId val="{00000005-28D1-4DD1-8010-9A3324D8C8F4}"/>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1'!$H$2:$H$62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7.3830006447311192E-2</c:v>
                </c:pt>
                <c:pt idx="28" formatCode="0.0">
                  <c:v>0.19688001719282999</c:v>
                </c:pt>
                <c:pt idx="29" formatCode="0.0">
                  <c:v>0.22149001934193402</c:v>
                </c:pt>
                <c:pt idx="30" formatCode="0.0">
                  <c:v>0.2461000214910376</c:v>
                </c:pt>
                <c:pt idx="31" formatCode="0.0">
                  <c:v>0.26278343034410012</c:v>
                </c:pt>
                <c:pt idx="32" formatCode="0.0">
                  <c:v>0.29058911176587143</c:v>
                </c:pt>
                <c:pt idx="33" formatCode="0.0">
                  <c:v>0.29615024805022561</c:v>
                </c:pt>
                <c:pt idx="34" formatCode="0.0">
                  <c:v>0.30171138433457978</c:v>
                </c:pt>
                <c:pt idx="35" formatCode="0.0">
                  <c:v>0.31839669777625135</c:v>
                </c:pt>
                <c:pt idx="36" formatCode="0.0">
                  <c:v>0.34620555351237092</c:v>
                </c:pt>
                <c:pt idx="37" formatCode="0.0">
                  <c:v>0.35176732465959493</c:v>
                </c:pt>
                <c:pt idx="38" formatCode="0.0">
                  <c:v>0.35732909580681937</c:v>
                </c:pt>
              </c:numCache>
            </c:numRef>
          </c:val>
          <c:extLst>
            <c:ext xmlns:c16="http://schemas.microsoft.com/office/drawing/2014/chart" uri="{C3380CC4-5D6E-409C-BE32-E72D297353CC}">
              <c16:uniqueId val="{00000006-28D1-4DD1-8010-9A3324D8C8F4}"/>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1'!$I$2:$I$62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7.0057456266426676E-2</c:v>
                </c:pt>
                <c:pt idx="28" formatCode="0.0">
                  <c:v>0.18681988337713773</c:v>
                </c:pt>
                <c:pt idx="29" formatCode="0.0">
                  <c:v>0.21017236879928003</c:v>
                </c:pt>
                <c:pt idx="30" formatCode="0.0">
                  <c:v>0.23352485422142211</c:v>
                </c:pt>
                <c:pt idx="31" formatCode="0.0">
                  <c:v>0.24935577774886974</c:v>
                </c:pt>
                <c:pt idx="32" formatCode="0.0">
                  <c:v>0.27574065029461536</c:v>
                </c:pt>
                <c:pt idx="33" formatCode="0.0">
                  <c:v>0.28101762480376458</c:v>
                </c:pt>
                <c:pt idx="34" formatCode="0.0">
                  <c:v>0.28629459931291423</c:v>
                </c:pt>
                <c:pt idx="35" formatCode="0.0">
                  <c:v>0.30212733010870219</c:v>
                </c:pt>
                <c:pt idx="36" formatCode="0.0">
                  <c:v>0.32851521476834877</c:v>
                </c:pt>
                <c:pt idx="37" formatCode="0.0">
                  <c:v>0.33379279170027809</c:v>
                </c:pt>
                <c:pt idx="38" formatCode="0.0">
                  <c:v>0.33907036863220696</c:v>
                </c:pt>
              </c:numCache>
            </c:numRef>
          </c:val>
          <c:extLst>
            <c:ext xmlns:c16="http://schemas.microsoft.com/office/drawing/2014/chart" uri="{C3380CC4-5D6E-409C-BE32-E72D297353CC}">
              <c16:uniqueId val="{00000007-28D1-4DD1-8010-9A3324D8C8F4}"/>
            </c:ext>
          </c:extLst>
        </c:ser>
        <c:ser>
          <c:idx val="8"/>
          <c:order val="8"/>
          <c:tx>
            <c:strRef>
              <c:f>'Chart 1'!$J$1</c:f>
              <c:strCache>
                <c:ptCount val="1"/>
                <c:pt idx="0">
                  <c:v>-10</c:v>
                </c:pt>
              </c:strCache>
            </c:strRef>
          </c:tx>
          <c:spPr>
            <a:solidFill>
              <a:srgbClr val="FF0000"/>
            </a:solidFill>
            <a:ln>
              <a:solidFill>
                <a:srgbClr val="FF0000"/>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1'!$J$2:$J$62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6.7781399706103973E-2</c:v>
                </c:pt>
                <c:pt idx="28" formatCode="0.0">
                  <c:v>0.18075039921627711</c:v>
                </c:pt>
                <c:pt idx="29" formatCode="0.0">
                  <c:v>0.20334419911831203</c:v>
                </c:pt>
                <c:pt idx="30" formatCode="0.0">
                  <c:v>0.2259379990203465</c:v>
                </c:pt>
                <c:pt idx="31" formatCode="0.0">
                  <c:v>0.2412546007429377</c:v>
                </c:pt>
                <c:pt idx="32" formatCode="0.0">
                  <c:v>0.26678227028058954</c:v>
                </c:pt>
                <c:pt idx="33" formatCode="0.0">
                  <c:v>0.27188780418811964</c:v>
                </c:pt>
                <c:pt idx="34" formatCode="0.0">
                  <c:v>0.27699333809564974</c:v>
                </c:pt>
                <c:pt idx="35" formatCode="0.0">
                  <c:v>0.2923116883712753</c:v>
                </c:pt>
                <c:pt idx="36" formatCode="0.0">
                  <c:v>0.31784227216398397</c:v>
                </c:pt>
                <c:pt idx="37" formatCode="0.0">
                  <c:v>0.32294838892252553</c:v>
                </c:pt>
                <c:pt idx="38" formatCode="0.0">
                  <c:v>0.32805450568106753</c:v>
                </c:pt>
              </c:numCache>
            </c:numRef>
          </c:val>
          <c:extLst>
            <c:ext xmlns:c16="http://schemas.microsoft.com/office/drawing/2014/chart" uri="{C3380CC4-5D6E-409C-BE32-E72D297353CC}">
              <c16:uniqueId val="{00000008-28D1-4DD1-8010-9A3324D8C8F4}"/>
            </c:ext>
          </c:extLst>
        </c:ser>
        <c:ser>
          <c:idx val="9"/>
          <c:order val="9"/>
          <c:tx>
            <c:strRef>
              <c:f>'Chart 1'!$K$1</c:f>
              <c:strCache>
                <c:ptCount val="1"/>
                <c:pt idx="0">
                  <c:v>10</c:v>
                </c:pt>
              </c:strCache>
            </c:strRef>
          </c:tx>
          <c:spPr>
            <a:solidFill>
              <a:srgbClr val="FF0000"/>
            </a:solidFill>
            <a:ln>
              <a:solidFill>
                <a:srgbClr val="FF0000"/>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1'!$K$2:$K$62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0.13577589958166625</c:v>
                </c:pt>
                <c:pt idx="28" formatCode="0.0">
                  <c:v>0.36206906555110985</c:v>
                </c:pt>
                <c:pt idx="29" formatCode="0.0">
                  <c:v>0.4073276987449983</c:v>
                </c:pt>
                <c:pt idx="30" formatCode="0.0">
                  <c:v>0.45258633193888764</c:v>
                </c:pt>
                <c:pt idx="31" formatCode="0.0">
                  <c:v>0.48273385751663023</c:v>
                </c:pt>
                <c:pt idx="32" formatCode="0.0">
                  <c:v>0.53297973347953498</c:v>
                </c:pt>
                <c:pt idx="33" formatCode="0.0">
                  <c:v>0.54302890867211584</c:v>
                </c:pt>
                <c:pt idx="34" formatCode="0.0">
                  <c:v>0.55307808386469715</c:v>
                </c:pt>
                <c:pt idx="35" formatCode="0.0">
                  <c:v>0.58322905110348788</c:v>
                </c:pt>
                <c:pt idx="36" formatCode="0.0">
                  <c:v>0.63348066316814045</c:v>
                </c:pt>
                <c:pt idx="37" formatCode="0.0">
                  <c:v>0.64353098558107114</c:v>
                </c:pt>
                <c:pt idx="38" formatCode="0.0">
                  <c:v>0.65358130799400183</c:v>
                </c:pt>
              </c:numCache>
            </c:numRef>
          </c:val>
          <c:extLst>
            <c:ext xmlns:c16="http://schemas.microsoft.com/office/drawing/2014/chart" uri="{C3380CC4-5D6E-409C-BE32-E72D297353CC}">
              <c16:uniqueId val="{00000009-28D1-4DD1-8010-9A3324D8C8F4}"/>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1'!$L$2:$L$62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7.018185515838038E-2</c:v>
                </c:pt>
                <c:pt idx="28" formatCode="0.0">
                  <c:v>0.18715161375568101</c:v>
                </c:pt>
                <c:pt idx="29" formatCode="0.0">
                  <c:v>0.21054556547514114</c:v>
                </c:pt>
                <c:pt idx="30" formatCode="0.0">
                  <c:v>0.23393951719460127</c:v>
                </c:pt>
                <c:pt idx="31" formatCode="0.0">
                  <c:v>0.24925611891702948</c:v>
                </c:pt>
                <c:pt idx="32" formatCode="0.0">
                  <c:v>0.27478378845440998</c:v>
                </c:pt>
                <c:pt idx="33" formatCode="0.0">
                  <c:v>0.27988932236188591</c:v>
                </c:pt>
                <c:pt idx="34" formatCode="0.0">
                  <c:v>0.28499485626936227</c:v>
                </c:pt>
                <c:pt idx="35" formatCode="0.0">
                  <c:v>0.30031320654510463</c:v>
                </c:pt>
                <c:pt idx="36" formatCode="0.0">
                  <c:v>0.32584379033800737</c:v>
                </c:pt>
                <c:pt idx="37" formatCode="0.0">
                  <c:v>0.33094990709658845</c:v>
                </c:pt>
                <c:pt idx="38" formatCode="0.0">
                  <c:v>0.33605602385516953</c:v>
                </c:pt>
              </c:numCache>
            </c:numRef>
          </c:val>
          <c:extLst>
            <c:ext xmlns:c16="http://schemas.microsoft.com/office/drawing/2014/chart" uri="{C3380CC4-5D6E-409C-BE32-E72D297353CC}">
              <c16:uniqueId val="{0000000A-28D1-4DD1-8010-9A3324D8C8F4}"/>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1'!$M$2:$M$62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7.2538517495562393E-2</c:v>
                </c:pt>
                <c:pt idx="28" formatCode="0.0">
                  <c:v>0.19343604665483349</c:v>
                </c:pt>
                <c:pt idx="29" formatCode="0.0">
                  <c:v>0.21761555248668696</c:v>
                </c:pt>
                <c:pt idx="30" formatCode="0.0">
                  <c:v>0.24179505831854131</c:v>
                </c:pt>
                <c:pt idx="31" formatCode="0.0">
                  <c:v>0.25762598184582108</c:v>
                </c:pt>
                <c:pt idx="32" formatCode="0.0">
                  <c:v>0.28401085439128693</c:v>
                </c:pt>
                <c:pt idx="33" formatCode="0.0">
                  <c:v>0.28928782890038018</c:v>
                </c:pt>
                <c:pt idx="34" formatCode="0.0">
                  <c:v>0.29456480340947255</c:v>
                </c:pt>
                <c:pt idx="35" formatCode="0.0">
                  <c:v>0.31039753420538219</c:v>
                </c:pt>
                <c:pt idx="36" formatCode="0.0">
                  <c:v>0.3367854188652295</c:v>
                </c:pt>
                <c:pt idx="37" formatCode="0.0">
                  <c:v>0.34206299579719879</c:v>
                </c:pt>
                <c:pt idx="38" formatCode="0.0">
                  <c:v>0.34734057272916807</c:v>
                </c:pt>
              </c:numCache>
            </c:numRef>
          </c:val>
          <c:extLst>
            <c:ext xmlns:c16="http://schemas.microsoft.com/office/drawing/2014/chart" uri="{C3380CC4-5D6E-409C-BE32-E72D297353CC}">
              <c16:uniqueId val="{0000000B-28D1-4DD1-8010-9A3324D8C8F4}"/>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1'!$N$2:$N$62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7.6444671271090225E-2</c:v>
                </c:pt>
                <c:pt idx="28" formatCode="0.0">
                  <c:v>0.20385245672290742</c:v>
                </c:pt>
                <c:pt idx="29" formatCode="0.0">
                  <c:v>0.22933401381327112</c:v>
                </c:pt>
                <c:pt idx="30" formatCode="0.0">
                  <c:v>0.25481557090363394</c:v>
                </c:pt>
                <c:pt idx="31" formatCode="0.0">
                  <c:v>0.27149897975651882</c:v>
                </c:pt>
                <c:pt idx="32" formatCode="0.0">
                  <c:v>0.29930466117799437</c:v>
                </c:pt>
                <c:pt idx="33" formatCode="0.0">
                  <c:v>0.30486579746228948</c:v>
                </c:pt>
                <c:pt idx="34" formatCode="0.0">
                  <c:v>0.31042693374658548</c:v>
                </c:pt>
                <c:pt idx="35" formatCode="0.0">
                  <c:v>0.32711224718838494</c:v>
                </c:pt>
                <c:pt idx="36" formatCode="0.0">
                  <c:v>0.35492110292471768</c:v>
                </c:pt>
                <c:pt idx="37" formatCode="0.0">
                  <c:v>0.36048287407198387</c:v>
                </c:pt>
                <c:pt idx="38" formatCode="0.0">
                  <c:v>0.36604464521925006</c:v>
                </c:pt>
              </c:numCache>
            </c:numRef>
          </c:val>
          <c:extLst>
            <c:ext xmlns:c16="http://schemas.microsoft.com/office/drawing/2014/chart" uri="{C3380CC4-5D6E-409C-BE32-E72D297353CC}">
              <c16:uniqueId val="{0000000C-28D1-4DD1-8010-9A3324D8C8F4}"/>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1'!$O$2:$O$62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8.2495819682962601E-2</c:v>
                </c:pt>
                <c:pt idx="28" formatCode="0.0">
                  <c:v>0.21998885248790012</c:v>
                </c:pt>
                <c:pt idx="29" formatCode="0.0">
                  <c:v>0.24748745904888736</c:v>
                </c:pt>
                <c:pt idx="30" formatCode="0.0">
                  <c:v>0.27498606560987504</c:v>
                </c:pt>
                <c:pt idx="31" formatCode="0.0">
                  <c:v>0.29299008689141193</c:v>
                </c:pt>
                <c:pt idx="32" formatCode="0.0">
                  <c:v>0.32299678902730733</c:v>
                </c:pt>
                <c:pt idx="33" formatCode="0.0">
                  <c:v>0.32899812945448659</c:v>
                </c:pt>
                <c:pt idx="34" formatCode="0.0">
                  <c:v>0.33499946988166407</c:v>
                </c:pt>
                <c:pt idx="35" formatCode="0.0">
                  <c:v>0.35300554651409666</c:v>
                </c:pt>
                <c:pt idx="36" formatCode="0.0">
                  <c:v>0.38301567423481853</c:v>
                </c:pt>
                <c:pt idx="37" formatCode="0.0">
                  <c:v>0.38901769977896272</c:v>
                </c:pt>
                <c:pt idx="38" formatCode="0.0">
                  <c:v>0.39501972532310692</c:v>
                </c:pt>
              </c:numCache>
            </c:numRef>
          </c:val>
          <c:extLst>
            <c:ext xmlns:c16="http://schemas.microsoft.com/office/drawing/2014/chart" uri="{C3380CC4-5D6E-409C-BE32-E72D297353CC}">
              <c16:uniqueId val="{0000000D-28D1-4DD1-8010-9A3324D8C8F4}"/>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1'!$P$2:$P$62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9.186300727991803E-2</c:v>
                </c:pt>
                <c:pt idx="28" formatCode="0.0">
                  <c:v>0.24496801941311475</c:v>
                </c:pt>
                <c:pt idx="29" formatCode="0.0">
                  <c:v>0.27558902183975409</c:v>
                </c:pt>
                <c:pt idx="30" formatCode="0.0">
                  <c:v>0.30621002426639343</c:v>
                </c:pt>
                <c:pt idx="31" formatCode="0.0">
                  <c:v>0.32625835573833495</c:v>
                </c:pt>
                <c:pt idx="32" formatCode="0.0">
                  <c:v>0.35967224152490296</c:v>
                </c:pt>
                <c:pt idx="33" formatCode="0.0">
                  <c:v>0.36635501868221709</c:v>
                </c:pt>
                <c:pt idx="34" formatCode="0.0">
                  <c:v>0.373037795839533</c:v>
                </c:pt>
                <c:pt idx="35" formatCode="0.0">
                  <c:v>0.39308841604216571</c:v>
                </c:pt>
                <c:pt idx="36" formatCode="0.0">
                  <c:v>0.42650611637988689</c:v>
                </c:pt>
                <c:pt idx="37" formatCode="0.0">
                  <c:v>0.43318965644743113</c:v>
                </c:pt>
                <c:pt idx="38" formatCode="0.0">
                  <c:v>0.43987319651497536</c:v>
                </c:pt>
              </c:numCache>
            </c:numRef>
          </c:val>
          <c:extLst>
            <c:ext xmlns:c16="http://schemas.microsoft.com/office/drawing/2014/chart" uri="{C3380CC4-5D6E-409C-BE32-E72D297353CC}">
              <c16:uniqueId val="{0000000E-28D1-4DD1-8010-9A3324D8C8F4}"/>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1'!$Q$2:$Q$62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0.10707755436613642</c:v>
                </c:pt>
                <c:pt idx="28" formatCode="0.0">
                  <c:v>0.28554014497636393</c:v>
                </c:pt>
                <c:pt idx="29" formatCode="0.0">
                  <c:v>0.32123266309841014</c:v>
                </c:pt>
                <c:pt idx="30" formatCode="0.0">
                  <c:v>0.35692518122045502</c:v>
                </c:pt>
                <c:pt idx="31" formatCode="0.0">
                  <c:v>0.38029396008696725</c:v>
                </c:pt>
                <c:pt idx="32" formatCode="0.0">
                  <c:v>0.41924192486448852</c:v>
                </c:pt>
                <c:pt idx="33" formatCode="0.0">
                  <c:v>0.4270315178199926</c:v>
                </c:pt>
                <c:pt idx="34" formatCode="0.0">
                  <c:v>0.43482111077549579</c:v>
                </c:pt>
                <c:pt idx="35" formatCode="0.0">
                  <c:v>0.45819255743715281</c:v>
                </c:pt>
                <c:pt idx="36" formatCode="0.0">
                  <c:v>0.49714496853991541</c:v>
                </c:pt>
                <c:pt idx="37" formatCode="0.0">
                  <c:v>0.50493545076046864</c:v>
                </c:pt>
                <c:pt idx="38" formatCode="0.0">
                  <c:v>0.51272593298102276</c:v>
                </c:pt>
              </c:numCache>
            </c:numRef>
          </c:val>
          <c:extLst>
            <c:ext xmlns:c16="http://schemas.microsoft.com/office/drawing/2014/chart" uri="{C3380CC4-5D6E-409C-BE32-E72D297353CC}">
              <c16:uniqueId val="{0000000F-28D1-4DD1-8010-9A3324D8C8F4}"/>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1'!$R$2:$R$62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0.13472801375325494</c:v>
                </c:pt>
                <c:pt idx="28" formatCode="0.0">
                  <c:v>0.35927470334201317</c:v>
                </c:pt>
                <c:pt idx="29" formatCode="0.0">
                  <c:v>0.40418404125976437</c:v>
                </c:pt>
                <c:pt idx="30" formatCode="0.0">
                  <c:v>0.44909337917751646</c:v>
                </c:pt>
                <c:pt idx="31" formatCode="0.0">
                  <c:v>0.47849663907789353</c:v>
                </c:pt>
                <c:pt idx="32" formatCode="0.0">
                  <c:v>0.52750207224518775</c:v>
                </c:pt>
                <c:pt idx="33" formatCode="0.0">
                  <c:v>0.53730315887864588</c:v>
                </c:pt>
                <c:pt idx="34" formatCode="0.0">
                  <c:v>0.5471042455121049</c:v>
                </c:pt>
                <c:pt idx="35" formatCode="0.0">
                  <c:v>0.57651086210794755</c:v>
                </c:pt>
                <c:pt idx="36" formatCode="0.0">
                  <c:v>0.62552188976768619</c:v>
                </c:pt>
                <c:pt idx="37" formatCode="0.0">
                  <c:v>0.63532409529963285</c:v>
                </c:pt>
                <c:pt idx="38" formatCode="0.0">
                  <c:v>0.64512630083157863</c:v>
                </c:pt>
              </c:numCache>
            </c:numRef>
          </c:val>
          <c:extLst>
            <c:ext xmlns:c16="http://schemas.microsoft.com/office/drawing/2014/chart" uri="{C3380CC4-5D6E-409C-BE32-E72D297353CC}">
              <c16:uniqueId val="{00000010-28D1-4DD1-8010-9A3324D8C8F4}"/>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1'!$S$2:$S$62</c:f>
              <c:numCache>
                <c:formatCode>0</c:formatCode>
                <c:ptCount val="39"/>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0</c:v>
                </c:pt>
                <c:pt idx="19">
                  <c:v>0</c:v>
                </c:pt>
                <c:pt idx="20">
                  <c:v>0</c:v>
                </c:pt>
                <c:pt idx="21" formatCode="0.0">
                  <c:v>0</c:v>
                </c:pt>
                <c:pt idx="22" formatCode="0.0">
                  <c:v>0</c:v>
                </c:pt>
                <c:pt idx="23" formatCode="0.0">
                  <c:v>0</c:v>
                </c:pt>
                <c:pt idx="24" formatCode="0.0">
                  <c:v>0</c:v>
                </c:pt>
                <c:pt idx="25" formatCode="0.0">
                  <c:v>0</c:v>
                </c:pt>
                <c:pt idx="26" formatCode="0.0">
                  <c:v>0</c:v>
                </c:pt>
                <c:pt idx="27" formatCode="0.0">
                  <c:v>0.19968721175398807</c:v>
                </c:pt>
                <c:pt idx="28" formatCode="0.0">
                  <c:v>0.53249923134396848</c:v>
                </c:pt>
                <c:pt idx="29" formatCode="0.0">
                  <c:v>0.59906163526196465</c:v>
                </c:pt>
                <c:pt idx="30" formatCode="0.0">
                  <c:v>0.66562403917995994</c:v>
                </c:pt>
                <c:pt idx="31" formatCode="0.0">
                  <c:v>0.70920409964709563</c:v>
                </c:pt>
                <c:pt idx="32" formatCode="0.0">
                  <c:v>0.78183753375898934</c:v>
                </c:pt>
                <c:pt idx="33" formatCode="0.0">
                  <c:v>0.7963642205813688</c:v>
                </c:pt>
                <c:pt idx="34" formatCode="0.0">
                  <c:v>0.81089090740374825</c:v>
                </c:pt>
                <c:pt idx="35" formatCode="0.0">
                  <c:v>0.85447594299921459</c:v>
                </c:pt>
                <c:pt idx="36" formatCode="0.0">
                  <c:v>0.9271176689916576</c:v>
                </c:pt>
                <c:pt idx="37" formatCode="0.0">
                  <c:v>0.94164601419014815</c:v>
                </c:pt>
                <c:pt idx="38" formatCode="0.0">
                  <c:v>0.95617435938863871</c:v>
                </c:pt>
              </c:numCache>
            </c:numRef>
          </c:val>
          <c:extLst>
            <c:ext xmlns:c16="http://schemas.microsoft.com/office/drawing/2014/chart" uri="{C3380CC4-5D6E-409C-BE32-E72D297353CC}">
              <c16:uniqueId val="{00000011-28D1-4DD1-8010-9A3324D8C8F4}"/>
            </c:ext>
          </c:extLst>
        </c:ser>
        <c:dLbls>
          <c:showLegendKey val="0"/>
          <c:showVal val="0"/>
          <c:showCatName val="0"/>
          <c:showSerName val="0"/>
          <c:showPercent val="0"/>
          <c:showBubbleSize val="0"/>
        </c:dLbls>
        <c:axId val="117446912"/>
        <c:axId val="117445376"/>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1'!$AC$2:$AC$62</c:f>
              <c:numCache>
                <c:formatCode>0.0</c:formatCode>
                <c:ptCount val="39"/>
                <c:pt idx="28" formatCode="General">
                  <c:v>10</c:v>
                </c:pt>
                <c:pt idx="38" formatCode="General">
                  <c:v>10</c:v>
                </c:pt>
              </c:numCache>
            </c:numRef>
          </c:val>
          <c:extLst>
            <c:ext xmlns:c16="http://schemas.microsoft.com/office/drawing/2014/chart" uri="{C3380CC4-5D6E-409C-BE32-E72D297353CC}">
              <c16:uniqueId val="{00000014-28D1-4DD1-8010-9A3324D8C8F4}"/>
            </c:ext>
          </c:extLst>
        </c:ser>
        <c:ser>
          <c:idx val="28"/>
          <c:order val="28"/>
          <c:tx>
            <c:strRef>
              <c:f>'Chart 1'!$AD$1</c:f>
              <c:strCache>
                <c:ptCount val="1"/>
              </c:strCache>
            </c:strRef>
          </c:tx>
          <c:spPr>
            <a:solidFill>
              <a:sysClr val="windowText" lastClr="000000"/>
            </a:solidFill>
          </c:spPr>
          <c:invertIfNegative val="0"/>
          <c:cat>
            <c:strRef>
              <c:f>'Chart 1'!$A$2:$A$62</c:f>
              <c:strCache>
                <c:ptCount val="39"/>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pt idx="31">
                  <c:v>2024/04</c:v>
                </c:pt>
                <c:pt idx="32">
                  <c:v>2025/01</c:v>
                </c:pt>
                <c:pt idx="33">
                  <c:v>2025/02</c:v>
                </c:pt>
                <c:pt idx="34">
                  <c:v>2025/03</c:v>
                </c:pt>
                <c:pt idx="35">
                  <c:v>2025/04</c:v>
                </c:pt>
                <c:pt idx="36">
                  <c:v>2026/01</c:v>
                </c:pt>
                <c:pt idx="37">
                  <c:v>2026/02</c:v>
                </c:pt>
                <c:pt idx="38">
                  <c:v>2026/03</c:v>
                </c:pt>
              </c:strCache>
            </c:strRef>
          </c:cat>
          <c:val>
            <c:numRef>
              <c:f>'Chart 1'!$AD$24:$AD$48</c:f>
              <c:numCache>
                <c:formatCode>0.0</c:formatCode>
                <c:ptCount val="25"/>
              </c:numCache>
            </c:numRef>
          </c:val>
          <c:extLst>
            <c:ext xmlns:c16="http://schemas.microsoft.com/office/drawing/2014/chart" uri="{C3380CC4-5D6E-409C-BE32-E72D297353CC}">
              <c16:uniqueId val="{00000017-28D1-4DD1-8010-9A3324D8C8F4}"/>
            </c:ext>
          </c:extLst>
        </c:ser>
        <c:dLbls>
          <c:showLegendKey val="0"/>
          <c:showVal val="0"/>
          <c:showCatName val="0"/>
          <c:showSerName val="0"/>
          <c:showPercent val="0"/>
          <c:showBubbleSize val="0"/>
        </c:dLbls>
        <c:gapWidth val="500"/>
        <c:overlap val="100"/>
        <c:axId val="117372416"/>
        <c:axId val="117373952"/>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1'!$X$2:$X$62</c:f>
              <c:numCache>
                <c:formatCode>General</c:formatCode>
                <c:ptCount val="39"/>
                <c:pt idx="0">
                  <c:v>-0.1</c:v>
                </c:pt>
                <c:pt idx="1">
                  <c:v>1.1000000000000001</c:v>
                </c:pt>
                <c:pt idx="2">
                  <c:v>1</c:v>
                </c:pt>
                <c:pt idx="3">
                  <c:v>2.6</c:v>
                </c:pt>
                <c:pt idx="4">
                  <c:v>3.7</c:v>
                </c:pt>
                <c:pt idx="5" formatCode="0.0">
                  <c:v>0.9</c:v>
                </c:pt>
                <c:pt idx="6">
                  <c:v>3.5</c:v>
                </c:pt>
                <c:pt idx="7">
                  <c:v>1.8</c:v>
                </c:pt>
                <c:pt idx="8">
                  <c:v>1.9</c:v>
                </c:pt>
                <c:pt idx="9">
                  <c:v>2.5</c:v>
                </c:pt>
                <c:pt idx="10" formatCode="0.0">
                  <c:v>0.5</c:v>
                </c:pt>
                <c:pt idx="11" formatCode="0.0">
                  <c:v>0.7</c:v>
                </c:pt>
                <c:pt idx="12" formatCode="0.0">
                  <c:v>-0.1</c:v>
                </c:pt>
                <c:pt idx="13" formatCode="0.0">
                  <c:v>1.7</c:v>
                </c:pt>
                <c:pt idx="14" formatCode="0.0">
                  <c:v>1.4</c:v>
                </c:pt>
                <c:pt idx="15" formatCode="0.0">
                  <c:v>3.6</c:v>
                </c:pt>
                <c:pt idx="16" formatCode="0.0">
                  <c:v>5.7</c:v>
                </c:pt>
                <c:pt idx="17" formatCode="0.0">
                  <c:v>6.5</c:v>
                </c:pt>
                <c:pt idx="18" formatCode="0.0">
                  <c:v>8.9</c:v>
                </c:pt>
                <c:pt idx="19" formatCode="0.0">
                  <c:v>7.7</c:v>
                </c:pt>
                <c:pt idx="20" formatCode="0.0">
                  <c:v>7.4</c:v>
                </c:pt>
                <c:pt idx="21" formatCode="0.0">
                  <c:v>10.27</c:v>
                </c:pt>
                <c:pt idx="22" formatCode="0.00">
                  <c:v>9.9151144159478548</c:v>
                </c:pt>
                <c:pt idx="23" formatCode="0.00">
                  <c:v>8.3038746400000001</c:v>
                </c:pt>
                <c:pt idx="24" formatCode="0.0">
                  <c:v>5.4543570386767612</c:v>
                </c:pt>
                <c:pt idx="25" formatCode="0.0">
                  <c:v>-0.50420047899999998</c:v>
                </c:pt>
                <c:pt idx="26" formatCode="0.0">
                  <c:v>7.8339893600000002E-2</c:v>
                </c:pt>
              </c:numCache>
            </c:numRef>
          </c:val>
          <c:smooth val="0"/>
          <c:extLst>
            <c:ext xmlns:c16="http://schemas.microsoft.com/office/drawing/2014/chart" uri="{C3380CC4-5D6E-409C-BE32-E72D297353CC}">
              <c16:uniqueId val="{00000018-28D1-4DD1-8010-9A3324D8C8F4}"/>
            </c:ext>
          </c:extLst>
        </c:ser>
        <c:ser>
          <c:idx val="22"/>
          <c:order val="22"/>
          <c:tx>
            <c:strRef>
              <c:f>'Chart 1'!$W$1</c:f>
              <c:strCache>
                <c:ptCount val="1"/>
                <c:pt idx="0">
                  <c:v>Current quarter's scenario</c:v>
                </c:pt>
              </c:strCache>
            </c:strRef>
          </c:tx>
          <c:spPr>
            <a:ln w="19050">
              <a:solidFill>
                <a:sysClr val="windowText" lastClr="000000"/>
              </a:solidFill>
              <a:prstDash val="solid"/>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1'!$W$2:$W$62</c:f>
              <c:numCache>
                <c:formatCode>0.0</c:formatCode>
                <c:ptCount val="39"/>
                <c:pt idx="26" formatCode="0.00">
                  <c:v>7.8339893600000002E-2</c:v>
                </c:pt>
                <c:pt idx="27" formatCode="0.00">
                  <c:v>3.7600000000000001E-2</c:v>
                </c:pt>
                <c:pt idx="28" formatCode="0.00">
                  <c:v>2.08</c:v>
                </c:pt>
                <c:pt idx="29" formatCode="0.00">
                  <c:v>3.54</c:v>
                </c:pt>
                <c:pt idx="30" formatCode="0.00">
                  <c:v>3.1</c:v>
                </c:pt>
                <c:pt idx="31" formatCode="0.00">
                  <c:v>3.07</c:v>
                </c:pt>
                <c:pt idx="32" formatCode="0.00">
                  <c:v>3.24</c:v>
                </c:pt>
                <c:pt idx="33" formatCode="0.00">
                  <c:v>3.49</c:v>
                </c:pt>
                <c:pt idx="34" formatCode="0.00">
                  <c:v>3.68</c:v>
                </c:pt>
                <c:pt idx="35" formatCode="0.00">
                  <c:v>3.79</c:v>
                </c:pt>
                <c:pt idx="36" formatCode="0.00">
                  <c:v>3.85</c:v>
                </c:pt>
                <c:pt idx="37" formatCode="0.00">
                  <c:v>3.9</c:v>
                </c:pt>
                <c:pt idx="38" formatCode="0.00">
                  <c:v>4</c:v>
                </c:pt>
              </c:numCache>
            </c:numRef>
          </c:val>
          <c:smooth val="0"/>
          <c:extLst>
            <c:ext xmlns:c16="http://schemas.microsoft.com/office/drawing/2014/chart" uri="{C3380CC4-5D6E-409C-BE32-E72D297353CC}">
              <c16:uniqueId val="{00000019-28D1-4DD1-8010-9A3324D8C8F4}"/>
            </c:ext>
          </c:extLst>
        </c:ser>
        <c:ser>
          <c:idx val="23"/>
          <c:order val="23"/>
          <c:tx>
            <c:strRef>
              <c:f>'Chart 1'!$Y$1</c:f>
              <c:strCache>
                <c:ptCount val="1"/>
                <c:pt idx="0">
                  <c:v>Previous quarter's scenario</c:v>
                </c:pt>
              </c:strCache>
            </c:strRef>
          </c:tx>
          <c:spPr>
            <a:ln w="1905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1'!$Y$2:$Y$62</c:f>
              <c:numCache>
                <c:formatCode>0.0</c:formatCode>
                <c:ptCount val="39"/>
                <c:pt idx="25" formatCode="0.00">
                  <c:v>-0.50420047899999998</c:v>
                </c:pt>
                <c:pt idx="26" formatCode="0.00">
                  <c:v>-0.37592918600000003</c:v>
                </c:pt>
                <c:pt idx="27" formatCode="0.00">
                  <c:v>0.20604288700000001</c:v>
                </c:pt>
                <c:pt idx="28" formatCode="0.00">
                  <c:v>1.7511237900000001</c:v>
                </c:pt>
                <c:pt idx="29" formatCode="0.00">
                  <c:v>3.5458815600000002</c:v>
                </c:pt>
                <c:pt idx="30" formatCode="0.00">
                  <c:v>3.0577315700000001</c:v>
                </c:pt>
                <c:pt idx="31" formatCode="0.00">
                  <c:v>2.59690464</c:v>
                </c:pt>
                <c:pt idx="32" formatCode="0.00">
                  <c:v>2.5566707100000001</c:v>
                </c:pt>
                <c:pt idx="33" formatCode="0.00">
                  <c:v>2.8488704199999999</c:v>
                </c:pt>
                <c:pt idx="34" formatCode="0.00">
                  <c:v>3.1831339999999999</c:v>
                </c:pt>
                <c:pt idx="35" formatCode="0.00">
                  <c:v>3.4631239100000002</c:v>
                </c:pt>
                <c:pt idx="36" formatCode="0.00">
                  <c:v>3.6958997500000002</c:v>
                </c:pt>
                <c:pt idx="37" formatCode="0.00">
                  <c:v>4</c:v>
                </c:pt>
              </c:numCache>
            </c:numRef>
          </c:val>
          <c:smooth val="0"/>
          <c:extLst>
            <c:ext xmlns:c16="http://schemas.microsoft.com/office/drawing/2014/chart" uri="{C3380CC4-5D6E-409C-BE32-E72D297353CC}">
              <c16:uniqueId val="{0000001A-28D1-4DD1-8010-9A3324D8C8F4}"/>
            </c:ext>
          </c:extLst>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1'!$Z$2:$Z$62</c:f>
              <c:numCache>
                <c:formatCode>0.0</c:formatCode>
                <c:ptCount val="3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formatCode="General">
                  <c:v>2.5</c:v>
                </c:pt>
                <c:pt idx="33" formatCode="General">
                  <c:v>2.5</c:v>
                </c:pt>
                <c:pt idx="34" formatCode="General">
                  <c:v>2.5</c:v>
                </c:pt>
                <c:pt idx="35" formatCode="General">
                  <c:v>2.5</c:v>
                </c:pt>
                <c:pt idx="36" formatCode="General">
                  <c:v>2.5</c:v>
                </c:pt>
                <c:pt idx="37" formatCode="General">
                  <c:v>2.5</c:v>
                </c:pt>
                <c:pt idx="38" formatCode="General">
                  <c:v>2.5</c:v>
                </c:pt>
              </c:numCache>
            </c:numRef>
          </c:val>
          <c:smooth val="0"/>
          <c:extLst>
            <c:ext xmlns:c16="http://schemas.microsoft.com/office/drawing/2014/chart" uri="{C3380CC4-5D6E-409C-BE32-E72D297353CC}">
              <c16:uniqueId val="{0000001B-28D1-4DD1-8010-9A3324D8C8F4}"/>
            </c:ext>
          </c:extLst>
        </c:ser>
        <c:ser>
          <c:idx val="25"/>
          <c:order val="25"/>
          <c:tx>
            <c:strRef>
              <c:f>'Chart 1'!$AA$1</c:f>
              <c:strCache>
                <c:ptCount val="1"/>
                <c:pt idx="0">
                  <c:v>Target</c:v>
                </c:pt>
              </c:strCache>
            </c:strRef>
          </c:tx>
          <c:spPr>
            <a:ln w="19050">
              <a:solidFill>
                <a:sysClr val="windowText" lastClr="000000"/>
              </a:solidFill>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1'!$AA$2:$AA$62</c:f>
              <c:numCache>
                <c:formatCode>0.0</c:formatCode>
                <c:ptCount val="3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numCache>
            </c:numRef>
          </c:val>
          <c:smooth val="0"/>
          <c:extLst>
            <c:ext xmlns:c16="http://schemas.microsoft.com/office/drawing/2014/chart" uri="{C3380CC4-5D6E-409C-BE32-E72D297353CC}">
              <c16:uniqueId val="{0000001C-28D1-4DD1-8010-9A3324D8C8F4}"/>
            </c:ext>
          </c:extLst>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1'!$AB$2:$AB$62</c:f>
              <c:numCache>
                <c:formatCode>0.0</c:formatCode>
                <c:ptCount val="39"/>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formatCode="General">
                  <c:v>5.5</c:v>
                </c:pt>
                <c:pt idx="33" formatCode="General">
                  <c:v>5.5</c:v>
                </c:pt>
                <c:pt idx="34" formatCode="General">
                  <c:v>5.5</c:v>
                </c:pt>
                <c:pt idx="35" formatCode="General">
                  <c:v>5.5</c:v>
                </c:pt>
                <c:pt idx="36" formatCode="General">
                  <c:v>5.5</c:v>
                </c:pt>
                <c:pt idx="37" formatCode="General">
                  <c:v>5.5</c:v>
                </c:pt>
                <c:pt idx="38" formatCode="General">
                  <c:v>5.5</c:v>
                </c:pt>
              </c:numCache>
            </c:numRef>
          </c:val>
          <c:smooth val="0"/>
          <c:extLst>
            <c:ext xmlns:c16="http://schemas.microsoft.com/office/drawing/2014/chart" uri="{C3380CC4-5D6E-409C-BE32-E72D297353CC}">
              <c16:uniqueId val="{0000001D-28D1-4DD1-8010-9A3324D8C8F4}"/>
            </c:ext>
          </c:extLst>
        </c:ser>
        <c:dLbls>
          <c:showLegendKey val="0"/>
          <c:showVal val="0"/>
          <c:showCatName val="0"/>
          <c:showSerName val="0"/>
          <c:showPercent val="0"/>
          <c:showBubbleSize val="0"/>
        </c:dLbls>
        <c:marker val="1"/>
        <c:smooth val="0"/>
        <c:axId val="117372416"/>
        <c:axId val="117373952"/>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Target</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1'!$AA$20:$AA$40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28D1-4DD1-8010-9A3324D8C8F4}"/>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28D1-4DD1-8010-9A3324D8C8F4}"/>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28D1-4DD1-8010-9A3324D8C8F4}"/>
                  </c:ext>
                </c:extLst>
              </c15:ser>
            </c15:filteredLineSeries>
          </c:ext>
        </c:extLst>
      </c:lineChart>
      <c:dateAx>
        <c:axId val="117372416"/>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117373952"/>
        <c:crosses val="autoZero"/>
        <c:auto val="0"/>
        <c:lblOffset val="100"/>
        <c:baseTimeUnit val="days"/>
      </c:dateAx>
      <c:valAx>
        <c:axId val="117373952"/>
        <c:scaling>
          <c:orientation val="minMax"/>
        </c:scaling>
        <c:delete val="1"/>
        <c:axPos val="l"/>
        <c:majorGridlines>
          <c:spPr>
            <a:ln>
              <a:noFill/>
            </a:ln>
          </c:spPr>
        </c:majorGridlines>
        <c:numFmt formatCode="0.0" sourceLinked="1"/>
        <c:majorTickMark val="none"/>
        <c:minorTickMark val="none"/>
        <c:tickLblPos val="nextTo"/>
        <c:crossAx val="117372416"/>
        <c:crosses val="autoZero"/>
        <c:crossBetween val="between"/>
      </c:valAx>
      <c:valAx>
        <c:axId val="117445376"/>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117446912"/>
        <c:crosses val="max"/>
        <c:crossBetween val="between"/>
        <c:majorUnit val="1"/>
      </c:valAx>
      <c:dateAx>
        <c:axId val="117446912"/>
        <c:scaling>
          <c:orientation val="minMax"/>
        </c:scaling>
        <c:delete val="1"/>
        <c:axPos val="b"/>
        <c:numFmt formatCode="General" sourceLinked="1"/>
        <c:majorTickMark val="out"/>
        <c:minorTickMark val="none"/>
        <c:tickLblPos val="nextTo"/>
        <c:crossAx val="117445376"/>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9023801682584358"/>
          <c:w val="0.93024515141295305"/>
          <c:h val="0.10976198317415649"/>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2'!$K$36:$K$68</c:f>
              <c:numCache>
                <c:formatCode>0.0</c:formatCode>
                <c:ptCount val="27"/>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8.7560054292875567</c:v>
                </c:pt>
                <c:pt idx="16">
                  <c:v>8.3148694934911411</c:v>
                </c:pt>
                <c:pt idx="17">
                  <c:v>8.6951483454828331</c:v>
                </c:pt>
                <c:pt idx="18">
                  <c:v>10.967083582545795</c:v>
                </c:pt>
                <c:pt idx="19">
                  <c:v>10.779653108766439</c:v>
                </c:pt>
                <c:pt idx="20">
                  <c:v>10.695841160077311</c:v>
                </c:pt>
                <c:pt idx="21">
                  <c:v>10.526371949621343</c:v>
                </c:pt>
                <c:pt idx="22">
                  <c:v>10.294718936406207</c:v>
                </c:pt>
                <c:pt idx="23">
                  <c:v>10.134379067030574</c:v>
                </c:pt>
                <c:pt idx="24">
                  <c:v>10.040299529382915</c:v>
                </c:pt>
                <c:pt idx="25">
                  <c:v>9.9519336544951731</c:v>
                </c:pt>
                <c:pt idx="26">
                  <c:v>9.8965726849865749</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2'!$J$36:$J$68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8.579291034551277</c:v>
                </c:pt>
                <c:pt idx="16">
                  <c:v>7.8730835066504437</c:v>
                </c:pt>
                <c:pt idx="17">
                  <c:v>7.8999335691695798</c:v>
                </c:pt>
                <c:pt idx="18">
                  <c:v>9.1999396351830107</c:v>
                </c:pt>
                <c:pt idx="19">
                  <c:v>9.0436114879604226</c:v>
                </c:pt>
                <c:pt idx="20">
                  <c:v>8.9909018658280608</c:v>
                </c:pt>
                <c:pt idx="21">
                  <c:v>8.8525349819288586</c:v>
                </c:pt>
                <c:pt idx="22">
                  <c:v>8.6519842952704913</c:v>
                </c:pt>
                <c:pt idx="23">
                  <c:v>8.491644425894858</c:v>
                </c:pt>
                <c:pt idx="24">
                  <c:v>8.3975648882471994</c:v>
                </c:pt>
                <c:pt idx="25">
                  <c:v>8.3091990133594571</c:v>
                </c:pt>
                <c:pt idx="26">
                  <c:v>8.253838043850859</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2'!$I$36:$I$68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8.4741652560032055</c:v>
                </c:pt>
                <c:pt idx="16">
                  <c:v>7.610269060280265</c:v>
                </c:pt>
                <c:pt idx="17">
                  <c:v>7.4268675657032581</c:v>
                </c:pt>
                <c:pt idx="18">
                  <c:v>8.1486818497022959</c:v>
                </c:pt>
                <c:pt idx="19">
                  <c:v>8.0108561923239332</c:v>
                </c:pt>
                <c:pt idx="20">
                  <c:v>7.9766490600357969</c:v>
                </c:pt>
                <c:pt idx="21">
                  <c:v>7.85678466598082</c:v>
                </c:pt>
                <c:pt idx="22">
                  <c:v>7.67473646916668</c:v>
                </c:pt>
                <c:pt idx="23">
                  <c:v>7.5143965997910467</c:v>
                </c:pt>
                <c:pt idx="24">
                  <c:v>7.420317062143388</c:v>
                </c:pt>
                <c:pt idx="25">
                  <c:v>7.3319511872556458</c:v>
                </c:pt>
                <c:pt idx="26">
                  <c:v>7.2765902177470476</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2'!$H$36:$H$68</c:f>
              <c:numCache>
                <c:formatCode>0.0</c:formatCode>
                <c:ptCount val="27"/>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8.3901766379149301</c:v>
                </c:pt>
                <c:pt idx="16">
                  <c:v>7.4002975150595764</c:v>
                </c:pt>
                <c:pt idx="17">
                  <c:v>7.0489187843060179</c:v>
                </c:pt>
                <c:pt idx="18">
                  <c:v>7.3087956688195401</c:v>
                </c:pt>
                <c:pt idx="19">
                  <c:v>7.1857522901046202</c:v>
                </c:pt>
                <c:pt idx="20">
                  <c:v>7.1663274364799268</c:v>
                </c:pt>
                <c:pt idx="21">
                  <c:v>7.0612453210883928</c:v>
                </c:pt>
                <c:pt idx="22">
                  <c:v>6.893979402937692</c:v>
                </c:pt>
                <c:pt idx="23">
                  <c:v>6.7336395335620587</c:v>
                </c:pt>
                <c:pt idx="24">
                  <c:v>6.6395599959144</c:v>
                </c:pt>
                <c:pt idx="25">
                  <c:v>6.5511941210266578</c:v>
                </c:pt>
                <c:pt idx="26">
                  <c:v>6.4958331515180596</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2'!$G$36:$G$68</c:f>
              <c:numCache>
                <c:formatCode>0.0</c:formatCode>
                <c:ptCount val="27"/>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8.2146383378175649</c:v>
                </c:pt>
                <c:pt idx="16">
                  <c:v>6.9614517648161636</c:v>
                </c:pt>
                <c:pt idx="17">
                  <c:v>6.2589964338678747</c:v>
                </c:pt>
                <c:pt idx="18">
                  <c:v>5.5534126678458895</c:v>
                </c:pt>
                <c:pt idx="19">
                  <c:v>5.349032409724165</c:v>
                </c:pt>
                <c:pt idx="20">
                  <c:v>5.248270676692667</c:v>
                </c:pt>
                <c:pt idx="21">
                  <c:v>5.0618516818943284</c:v>
                </c:pt>
                <c:pt idx="22">
                  <c:v>4.8132488843368257</c:v>
                </c:pt>
                <c:pt idx="23">
                  <c:v>4.6529090149611925</c:v>
                </c:pt>
                <c:pt idx="24">
                  <c:v>4.5588294773135338</c:v>
                </c:pt>
                <c:pt idx="25">
                  <c:v>4.4704636024257915</c:v>
                </c:pt>
                <c:pt idx="26">
                  <c:v>4.4151026329171934</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2'!$F$36:$F$68</c:f>
              <c:numCache>
                <c:formatCode>0.0</c:formatCode>
                <c:ptCount val="27"/>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8.1668917148742448</c:v>
                </c:pt>
                <c:pt idx="16">
                  <c:v>6.8420852074578615</c:v>
                </c:pt>
                <c:pt idx="17">
                  <c:v>6.0441366306229298</c:v>
                </c:pt>
                <c:pt idx="18">
                  <c:v>5.075946438412676</c:v>
                </c:pt>
                <c:pt idx="19">
                  <c:v>4.7957434710920079</c:v>
                </c:pt>
                <c:pt idx="20">
                  <c:v>4.6191590288615663</c:v>
                </c:pt>
                <c:pt idx="21">
                  <c:v>4.3569173248642841</c:v>
                </c:pt>
                <c:pt idx="22">
                  <c:v>4.0324918181078377</c:v>
                </c:pt>
                <c:pt idx="23">
                  <c:v>3.8721519487322045</c:v>
                </c:pt>
                <c:pt idx="24">
                  <c:v>3.7780724110845458</c:v>
                </c:pt>
                <c:pt idx="25">
                  <c:v>3.6897065361968036</c:v>
                </c:pt>
                <c:pt idx="26">
                  <c:v>3.6343455666882054</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2'!$E$36:$E$68</c:f>
              <c:numCache>
                <c:formatCode>0.0</c:formatCode>
                <c:ptCount val="27"/>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8.1071288443304965</c:v>
                </c:pt>
                <c:pt idx="16">
                  <c:v>6.6926780310984917</c:v>
                </c:pt>
                <c:pt idx="17">
                  <c:v>5.7752037131760652</c:v>
                </c:pt>
                <c:pt idx="18">
                  <c:v>4.4783177329752011</c:v>
                </c:pt>
                <c:pt idx="19">
                  <c:v>4.1032099854879487</c:v>
                </c:pt>
                <c:pt idx="20">
                  <c:v>3.8317207630909231</c:v>
                </c:pt>
                <c:pt idx="21">
                  <c:v>3.4745742789270571</c:v>
                </c:pt>
                <c:pt idx="22">
                  <c:v>3.055243992004026</c:v>
                </c:pt>
                <c:pt idx="23">
                  <c:v>2.8949041226283927</c:v>
                </c:pt>
                <c:pt idx="24">
                  <c:v>2.8008245849807341</c:v>
                </c:pt>
                <c:pt idx="25">
                  <c:v>2.7124587100929918</c:v>
                </c:pt>
                <c:pt idx="26">
                  <c:v>2.6570977405843936</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2'!$D$36:$D$68</c:f>
              <c:numCache>
                <c:formatCode>0.0</c:formatCode>
                <c:ptCount val="27"/>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8.0066686180976721</c:v>
                </c:pt>
                <c:pt idx="16">
                  <c:v>6.4415274655164305</c:v>
                </c:pt>
                <c:pt idx="17">
                  <c:v>5.3231326951283551</c:v>
                </c:pt>
                <c:pt idx="18">
                  <c:v>3.4737154706469542</c:v>
                </c:pt>
                <c:pt idx="19">
                  <c:v>2.9390746284578277</c:v>
                </c:pt>
                <c:pt idx="20">
                  <c:v>2.5080523113589277</c:v>
                </c:pt>
                <c:pt idx="21">
                  <c:v>1.9913727324931871</c:v>
                </c:pt>
                <c:pt idx="22">
                  <c:v>1.412509350868282</c:v>
                </c:pt>
                <c:pt idx="23">
                  <c:v>1.2521694814926487</c:v>
                </c:pt>
                <c:pt idx="24">
                  <c:v>1.1580899438449901</c:v>
                </c:pt>
                <c:pt idx="25">
                  <c:v>1.0697240689572478</c:v>
                </c:pt>
                <c:pt idx="26">
                  <c:v>1.0143630994486497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105894656"/>
        <c:axId val="105896192"/>
      </c:areaChart>
      <c:lineChart>
        <c:grouping val="standard"/>
        <c:varyColors val="0"/>
        <c:ser>
          <c:idx val="14"/>
          <c:order val="8"/>
          <c:tx>
            <c:strRef>
              <c:f>'Chart 2'!$C$25</c:f>
              <c:strCache>
                <c:ptCount val="1"/>
                <c:pt idx="0">
                  <c:v>previous scenario</c:v>
                </c:pt>
              </c:strCache>
            </c:strRef>
          </c:tx>
          <c:spPr>
            <a:ln w="12700">
              <a:solidFill>
                <a:srgbClr val="000000"/>
              </a:solidFill>
              <a:prstDash val="lgDash"/>
            </a:ln>
          </c:spPr>
          <c:marker>
            <c:symbol val="none"/>
          </c:marke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2'!$C$36:$C$68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9.614962618010253</c:v>
                </c:pt>
                <c:pt idx="15">
                  <c:v>7.1624804562543147</c:v>
                </c:pt>
                <c:pt idx="16">
                  <c:v>5.9524047677245449</c:v>
                </c:pt>
                <c:pt idx="17">
                  <c:v>5.3522564787417792</c:v>
                </c:pt>
                <c:pt idx="18">
                  <c:v>5.4028936538001773</c:v>
                </c:pt>
                <c:pt idx="19">
                  <c:v>5.5929442905326141</c:v>
                </c:pt>
                <c:pt idx="20">
                  <c:v>5.4918752842494314</c:v>
                </c:pt>
                <c:pt idx="21">
                  <c:v>5.3532391133216208</c:v>
                </c:pt>
                <c:pt idx="22">
                  <c:v>5.248306931022853</c:v>
                </c:pt>
                <c:pt idx="23">
                  <c:v>5.1518997635599248</c:v>
                </c:pt>
                <c:pt idx="24">
                  <c:v>5.0999999999999996</c:v>
                </c:pt>
                <c:pt idx="25">
                  <c:v>5</c:v>
                </c:pt>
                <c:pt idx="26">
                  <c:v>4.9000000000000004</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central value</c:v>
                </c:pt>
              </c:strCache>
            </c:strRef>
          </c:tx>
          <c:spPr>
            <a:ln w="25400">
              <a:solidFill>
                <a:srgbClr val="001100"/>
              </a:solidFill>
              <a:prstDash val="solid"/>
            </a:ln>
          </c:spPr>
          <c:marker>
            <c:symbol val="none"/>
          </c:marke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2'!$B$36:$B$68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8.2782611084689677</c:v>
                </c:pt>
                <c:pt idx="16">
                  <c:v>7.1205086914446696</c:v>
                </c:pt>
                <c:pt idx="17">
                  <c:v>6.5452989017991854</c:v>
                </c:pt>
                <c:pt idx="18">
                  <c:v>6.1896403743599109</c:v>
                </c:pt>
                <c:pt idx="19">
                  <c:v>6.0862945044347896</c:v>
                </c:pt>
                <c:pt idx="20">
                  <c:v>6.0865671595998947</c:v>
                </c:pt>
                <c:pt idx="21">
                  <c:v>6.0011825529981593</c:v>
                </c:pt>
                <c:pt idx="22">
                  <c:v>5.8536141436372588</c:v>
                </c:pt>
                <c:pt idx="23">
                  <c:v>5.6932742742616256</c:v>
                </c:pt>
                <c:pt idx="24">
                  <c:v>5.5991947366139669</c:v>
                </c:pt>
                <c:pt idx="25">
                  <c:v>5.5108288617262247</c:v>
                </c:pt>
                <c:pt idx="26">
                  <c:v>5.4554678922176265</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105894656"/>
        <c:axId val="105896192"/>
      </c:lineChart>
      <c:catAx>
        <c:axId val="105894656"/>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5896192"/>
        <c:crossesAt val="-11"/>
        <c:auto val="1"/>
        <c:lblAlgn val="ctr"/>
        <c:lblOffset val="100"/>
        <c:tickLblSkip val="1"/>
        <c:tickMarkSkip val="1"/>
        <c:noMultiLvlLbl val="0"/>
      </c:catAx>
      <c:valAx>
        <c:axId val="105896192"/>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5894656"/>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76180324247344233"/>
        </c:manualLayout>
      </c:layout>
      <c:lineChart>
        <c:grouping val="standard"/>
        <c:varyColors val="0"/>
        <c:ser>
          <c:idx val="0"/>
          <c:order val="0"/>
          <c:tx>
            <c:strRef>
              <c:f>'Chart 14'!$B$1</c:f>
              <c:strCache>
                <c:ptCount val="1"/>
                <c:pt idx="0">
                  <c:v>Construction permits</c:v>
                </c:pt>
              </c:strCache>
            </c:strRef>
          </c:tx>
          <c:marker>
            <c:symbol val="none"/>
          </c:marker>
          <c:cat>
            <c:strRef>
              <c:f>'Chart 14'!$A$2:$A$28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14'!$B$2:$B$28</c:f>
              <c:numCache>
                <c:formatCode>General</c:formatCode>
                <c:ptCount val="23"/>
                <c:pt idx="0">
                  <c:v>246</c:v>
                </c:pt>
                <c:pt idx="1">
                  <c:v>394</c:v>
                </c:pt>
                <c:pt idx="2">
                  <c:v>503</c:v>
                </c:pt>
                <c:pt idx="3">
                  <c:v>337</c:v>
                </c:pt>
                <c:pt idx="4">
                  <c:v>380</c:v>
                </c:pt>
                <c:pt idx="5">
                  <c:v>624</c:v>
                </c:pt>
                <c:pt idx="6">
                  <c:v>789</c:v>
                </c:pt>
                <c:pt idx="7">
                  <c:v>819</c:v>
                </c:pt>
                <c:pt idx="8">
                  <c:v>881</c:v>
                </c:pt>
                <c:pt idx="9">
                  <c:v>521</c:v>
                </c:pt>
                <c:pt idx="10">
                  <c:v>954</c:v>
                </c:pt>
                <c:pt idx="11">
                  <c:v>608</c:v>
                </c:pt>
                <c:pt idx="12">
                  <c:v>493</c:v>
                </c:pt>
                <c:pt idx="13">
                  <c:v>573</c:v>
                </c:pt>
                <c:pt idx="14">
                  <c:v>808</c:v>
                </c:pt>
                <c:pt idx="15">
                  <c:v>904</c:v>
                </c:pt>
                <c:pt idx="16">
                  <c:v>745</c:v>
                </c:pt>
                <c:pt idx="17">
                  <c:v>951</c:v>
                </c:pt>
                <c:pt idx="18">
                  <c:v>1044</c:v>
                </c:pt>
                <c:pt idx="19">
                  <c:v>1274</c:v>
                </c:pt>
                <c:pt idx="20">
                  <c:v>719</c:v>
                </c:pt>
                <c:pt idx="21">
                  <c:v>1109</c:v>
                </c:pt>
                <c:pt idx="22">
                  <c:v>1337</c:v>
                </c:pt>
              </c:numCache>
            </c:numRef>
          </c:val>
          <c:smooth val="0"/>
          <c:extLst>
            <c:ext xmlns:c16="http://schemas.microsoft.com/office/drawing/2014/chart" uri="{C3380CC4-5D6E-409C-BE32-E72D297353CC}">
              <c16:uniqueId val="{00000000-2BB8-4831-9226-006C67DF51C3}"/>
            </c:ext>
          </c:extLst>
        </c:ser>
        <c:dLbls>
          <c:showLegendKey val="0"/>
          <c:showVal val="0"/>
          <c:showCatName val="0"/>
          <c:showSerName val="0"/>
          <c:showPercent val="0"/>
          <c:showBubbleSize val="0"/>
        </c:dLbls>
        <c:smooth val="0"/>
        <c:axId val="117850496"/>
        <c:axId val="117852032"/>
      </c:lineChart>
      <c:catAx>
        <c:axId val="11785049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852032"/>
        <c:crosses val="autoZero"/>
        <c:auto val="1"/>
        <c:lblAlgn val="ctr"/>
        <c:lblOffset val="100"/>
        <c:tickLblSkip val="1"/>
        <c:tickMarkSkip val="1"/>
        <c:noMultiLvlLbl val="0"/>
      </c:catAx>
      <c:valAx>
        <c:axId val="117852032"/>
        <c:scaling>
          <c:orientation val="minMax"/>
          <c:min val="200"/>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850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4.1749781277340331E-2"/>
          <c:w val="0.87044386588773159"/>
          <c:h val="0.71317267159786846"/>
        </c:manualLayout>
      </c:layout>
      <c:barChart>
        <c:barDir val="col"/>
        <c:grouping val="stacked"/>
        <c:varyColors val="0"/>
        <c:ser>
          <c:idx val="1"/>
          <c:order val="1"/>
          <c:tx>
            <c:strRef>
              <c:f>'Chart 15'!$A$3</c:f>
              <c:strCache>
                <c:ptCount val="1"/>
                <c:pt idx="0">
                  <c:v>Private spending</c:v>
                </c:pt>
              </c:strCache>
            </c:strRef>
          </c:tx>
          <c:spPr>
            <a:solidFill>
              <a:sysClr val="windowText" lastClr="000000">
                <a:lumMod val="50000"/>
                <a:lumOff val="50000"/>
              </a:sysClr>
            </a:solidFill>
          </c:spPr>
          <c:invertIfNegative val="0"/>
          <c:cat>
            <c:numRef>
              <c:f>'Chart 15'!$E$1:$M$1</c:f>
              <c:numCache>
                <c:formatCode>General</c:formatCode>
                <c:ptCount val="6"/>
                <c:pt idx="0">
                  <c:v>2020</c:v>
                </c:pt>
                <c:pt idx="1">
                  <c:v>2021</c:v>
                </c:pt>
                <c:pt idx="2">
                  <c:v>2022</c:v>
                </c:pt>
                <c:pt idx="3">
                  <c:v>2023</c:v>
                </c:pt>
                <c:pt idx="4">
                  <c:v>2024</c:v>
                </c:pt>
                <c:pt idx="5">
                  <c:v>2025</c:v>
                </c:pt>
              </c:numCache>
            </c:numRef>
          </c:cat>
          <c:val>
            <c:numRef>
              <c:f>'Chart 15'!$E$3:$M$3</c:f>
              <c:numCache>
                <c:formatCode>0.0</c:formatCode>
                <c:ptCount val="6"/>
                <c:pt idx="0">
                  <c:v>-12.4</c:v>
                </c:pt>
                <c:pt idx="1">
                  <c:v>6.8</c:v>
                </c:pt>
                <c:pt idx="2" formatCode="General">
                  <c:v>4.8</c:v>
                </c:pt>
                <c:pt idx="3" formatCode="General">
                  <c:v>7.3</c:v>
                </c:pt>
                <c:pt idx="4" formatCode="General">
                  <c:v>5.7</c:v>
                </c:pt>
                <c:pt idx="5" formatCode="General">
                  <c:v>5.0999999999999996</c:v>
                </c:pt>
              </c:numCache>
            </c:numRef>
          </c:val>
          <c:extLst>
            <c:ext xmlns:c16="http://schemas.microsoft.com/office/drawing/2014/chart" uri="{C3380CC4-5D6E-409C-BE32-E72D297353CC}">
              <c16:uniqueId val="{00000001-D10B-4143-8CB2-114CBD32C340}"/>
            </c:ext>
          </c:extLst>
        </c:ser>
        <c:ser>
          <c:idx val="2"/>
          <c:order val="2"/>
          <c:tx>
            <c:strRef>
              <c:f>'Chart 15'!$A$4</c:f>
              <c:strCache>
                <c:ptCount val="1"/>
                <c:pt idx="0">
                  <c:v>Public expenditures</c:v>
                </c:pt>
              </c:strCache>
            </c:strRef>
          </c:tx>
          <c:invertIfNegative val="0"/>
          <c:cat>
            <c:numRef>
              <c:f>'Chart 15'!$E$1:$M$1</c:f>
              <c:numCache>
                <c:formatCode>General</c:formatCode>
                <c:ptCount val="6"/>
                <c:pt idx="0">
                  <c:v>2020</c:v>
                </c:pt>
                <c:pt idx="1">
                  <c:v>2021</c:v>
                </c:pt>
                <c:pt idx="2">
                  <c:v>2022</c:v>
                </c:pt>
                <c:pt idx="3">
                  <c:v>2023</c:v>
                </c:pt>
                <c:pt idx="4">
                  <c:v>2024</c:v>
                </c:pt>
                <c:pt idx="5">
                  <c:v>2025</c:v>
                </c:pt>
              </c:numCache>
            </c:numRef>
          </c:cat>
          <c:val>
            <c:numRef>
              <c:f>'Chart 15'!$E$4:$M$4</c:f>
              <c:numCache>
                <c:formatCode>0.0</c:formatCode>
                <c:ptCount val="6"/>
                <c:pt idx="0">
                  <c:v>1.6</c:v>
                </c:pt>
                <c:pt idx="1">
                  <c:v>-1.3</c:v>
                </c:pt>
                <c:pt idx="2" formatCode="General">
                  <c:v>1.8</c:v>
                </c:pt>
                <c:pt idx="3" formatCode="General">
                  <c:v>3.6</c:v>
                </c:pt>
                <c:pt idx="4" formatCode="General">
                  <c:v>1.9</c:v>
                </c:pt>
                <c:pt idx="5" formatCode="General">
                  <c:v>1.6</c:v>
                </c:pt>
              </c:numCache>
            </c:numRef>
          </c:val>
          <c:extLst>
            <c:ext xmlns:c16="http://schemas.microsoft.com/office/drawing/2014/chart" uri="{C3380CC4-5D6E-409C-BE32-E72D297353CC}">
              <c16:uniqueId val="{00000002-D10B-4143-8CB2-114CBD32C340}"/>
            </c:ext>
          </c:extLst>
        </c:ser>
        <c:ser>
          <c:idx val="3"/>
          <c:order val="3"/>
          <c:tx>
            <c:strRef>
              <c:f>'Chart 15'!$A$5</c:f>
              <c:strCache>
                <c:ptCount val="1"/>
                <c:pt idx="0">
                  <c:v>Net export</c:v>
                </c:pt>
              </c:strCache>
            </c:strRef>
          </c:tx>
          <c:spPr>
            <a:solidFill>
              <a:srgbClr val="ED7D31"/>
            </a:solidFill>
          </c:spPr>
          <c:invertIfNegative val="0"/>
          <c:cat>
            <c:numRef>
              <c:f>'Chart 15'!$E$1:$M$1</c:f>
              <c:numCache>
                <c:formatCode>General</c:formatCode>
                <c:ptCount val="6"/>
                <c:pt idx="0">
                  <c:v>2020</c:v>
                </c:pt>
                <c:pt idx="1">
                  <c:v>2021</c:v>
                </c:pt>
                <c:pt idx="2">
                  <c:v>2022</c:v>
                </c:pt>
                <c:pt idx="3">
                  <c:v>2023</c:v>
                </c:pt>
                <c:pt idx="4">
                  <c:v>2024</c:v>
                </c:pt>
                <c:pt idx="5">
                  <c:v>2025</c:v>
                </c:pt>
              </c:numCache>
            </c:numRef>
          </c:cat>
          <c:val>
            <c:numRef>
              <c:f>'Chart 15'!$E$5:$M$5</c:f>
              <c:numCache>
                <c:formatCode>0.0</c:formatCode>
                <c:ptCount val="6"/>
                <c:pt idx="0">
                  <c:v>3.5</c:v>
                </c:pt>
                <c:pt idx="1">
                  <c:v>2.7</c:v>
                </c:pt>
                <c:pt idx="2" formatCode="General">
                  <c:v>6.2</c:v>
                </c:pt>
                <c:pt idx="3" formatCode="General">
                  <c:v>-3.1</c:v>
                </c:pt>
                <c:pt idx="4" formatCode="General">
                  <c:v>-1.4</c:v>
                </c:pt>
                <c:pt idx="5" formatCode="General">
                  <c:v>0.1</c:v>
                </c:pt>
              </c:numCache>
            </c:numRef>
          </c:val>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120609024"/>
        <c:axId val="120619008"/>
      </c:barChart>
      <c:lineChart>
        <c:grouping val="standard"/>
        <c:varyColors val="0"/>
        <c:ser>
          <c:idx val="0"/>
          <c:order val="0"/>
          <c:tx>
            <c:strRef>
              <c:f>'Chart 15'!$A$2</c:f>
              <c:strCache>
                <c:ptCount val="1"/>
                <c:pt idx="0">
                  <c:v>Economic growth</c:v>
                </c:pt>
              </c:strCache>
            </c:strRef>
          </c:tx>
          <c:spPr>
            <a:ln w="19050">
              <a:solidFill>
                <a:srgbClr val="C00000"/>
              </a:solidFill>
            </a:ln>
          </c:spPr>
          <c:marker>
            <c:symbol val="none"/>
          </c:marker>
          <c:cat>
            <c:numRef>
              <c:f>'Chart 15'!$E$1:$M$1</c:f>
              <c:numCache>
                <c:formatCode>General</c:formatCode>
                <c:ptCount val="6"/>
                <c:pt idx="0">
                  <c:v>2020</c:v>
                </c:pt>
                <c:pt idx="1">
                  <c:v>2021</c:v>
                </c:pt>
                <c:pt idx="2">
                  <c:v>2022</c:v>
                </c:pt>
                <c:pt idx="3">
                  <c:v>2023</c:v>
                </c:pt>
                <c:pt idx="4">
                  <c:v>2024</c:v>
                </c:pt>
                <c:pt idx="5">
                  <c:v>2025</c:v>
                </c:pt>
              </c:numCache>
            </c:numRef>
          </c:cat>
          <c:val>
            <c:numRef>
              <c:f>'Chart 15'!$E$2:$M$2</c:f>
              <c:numCache>
                <c:formatCode>0.0</c:formatCode>
                <c:ptCount val="6"/>
                <c:pt idx="0">
                  <c:v>-7.2</c:v>
                </c:pt>
                <c:pt idx="1">
                  <c:v>5.8</c:v>
                </c:pt>
                <c:pt idx="2" formatCode="General">
                  <c:v>12.6</c:v>
                </c:pt>
                <c:pt idx="3" formatCode="General">
                  <c:v>8.3000000000000007</c:v>
                </c:pt>
                <c:pt idx="4" formatCode="General">
                  <c:v>6.1</c:v>
                </c:pt>
                <c:pt idx="5" formatCode="General">
                  <c:v>5.7</c:v>
                </c:pt>
              </c:numCache>
            </c:numRef>
          </c:val>
          <c:smooth val="0"/>
          <c:extLs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120609024"/>
        <c:axId val="120619008"/>
      </c:lineChart>
      <c:catAx>
        <c:axId val="12060902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20619008"/>
        <c:crosses val="autoZero"/>
        <c:auto val="1"/>
        <c:lblAlgn val="ctr"/>
        <c:lblOffset val="100"/>
        <c:noMultiLvlLbl val="0"/>
      </c:catAx>
      <c:valAx>
        <c:axId val="120619008"/>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20609024"/>
        <c:crosses val="autoZero"/>
        <c:crossBetween val="between"/>
      </c:valAx>
      <c:spPr>
        <a:noFill/>
      </c:spPr>
    </c:plotArea>
    <c:legend>
      <c:legendPos val="tr"/>
      <c:layout>
        <c:manualLayout>
          <c:xMode val="edge"/>
          <c:yMode val="edge"/>
          <c:x val="1.0716440182880366E-2"/>
          <c:y val="0.85145902216768354"/>
          <c:w val="0.98004475664123747"/>
          <c:h val="0.14854097783231643"/>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01608944494781E-2"/>
          <c:y val="4.864439242391997E-2"/>
          <c:w val="0.91087698412698415"/>
          <c:h val="0.6166178355612526"/>
        </c:manualLayout>
      </c:layout>
      <c:barChart>
        <c:barDir val="col"/>
        <c:grouping val="clustered"/>
        <c:varyColors val="0"/>
        <c:ser>
          <c:idx val="2"/>
          <c:order val="2"/>
          <c:tx>
            <c:strRef>
              <c:f>'Chart 16'!$A$4</c:f>
              <c:strCache>
                <c:ptCount val="1"/>
                <c:pt idx="0">
                  <c:v>Balance of trade, scenario </c:v>
                </c:pt>
              </c:strCache>
            </c:strRef>
          </c:tx>
          <c:spPr>
            <a:solidFill>
              <a:schemeClr val="bg1">
                <a:lumMod val="50000"/>
              </a:schemeClr>
            </a:solidFill>
          </c:spPr>
          <c:invertIfNegative val="0"/>
          <c:cat>
            <c:strRef>
              <c:f>'Chart 16'!$B$1:$K$1</c:f>
              <c:strCache>
                <c:ptCount val="7"/>
                <c:pt idx="0">
                  <c:v>2019</c:v>
                </c:pt>
                <c:pt idx="1">
                  <c:v>2020</c:v>
                </c:pt>
                <c:pt idx="2">
                  <c:v>2021</c:v>
                </c:pt>
                <c:pt idx="3">
                  <c:v>2022</c:v>
                </c:pt>
                <c:pt idx="4">
                  <c:v>2023</c:v>
                </c:pt>
                <c:pt idx="5">
                  <c:v>2024</c:v>
                </c:pt>
                <c:pt idx="6">
                  <c:v>2025</c:v>
                </c:pt>
              </c:strCache>
            </c:strRef>
          </c:cat>
          <c:val>
            <c:numRef>
              <c:f>'Chart 16'!$B$4:$K$4</c:f>
              <c:numCache>
                <c:formatCode>0.0</c:formatCode>
                <c:ptCount val="7"/>
                <c:pt idx="0">
                  <c:v>-13.132666637090438</c:v>
                </c:pt>
                <c:pt idx="1">
                  <c:v>-10.004797887009472</c:v>
                </c:pt>
                <c:pt idx="2">
                  <c:v>-7.9202647550347631</c:v>
                </c:pt>
                <c:pt idx="3">
                  <c:v>-0.75670281672742101</c:v>
                </c:pt>
                <c:pt idx="4">
                  <c:v>-2.4747912281615663</c:v>
                </c:pt>
                <c:pt idx="5">
                  <c:v>-3.7579407211667646</c:v>
                </c:pt>
                <c:pt idx="6">
                  <c:v>-3.8813338493211891</c:v>
                </c:pt>
              </c:numCache>
            </c:numRef>
          </c:val>
          <c:extLst>
            <c:ext xmlns:c16="http://schemas.microsoft.com/office/drawing/2014/chart" uri="{C3380CC4-5D6E-409C-BE32-E72D297353CC}">
              <c16:uniqueId val="{00000000-0D70-4806-8E7F-9FDBFA17BC84}"/>
            </c:ext>
          </c:extLst>
        </c:ser>
        <c:ser>
          <c:idx val="3"/>
          <c:order val="3"/>
          <c:tx>
            <c:strRef>
              <c:f>'Chart 16'!$A$5</c:f>
              <c:strCache>
                <c:ptCount val="1"/>
                <c:pt idx="0">
                  <c:v>Balance of trade, previous quarter's scenario </c:v>
                </c:pt>
              </c:strCache>
            </c:strRef>
          </c:tx>
          <c:spPr>
            <a:solidFill>
              <a:schemeClr val="accent2"/>
            </a:solidFill>
          </c:spPr>
          <c:invertIfNegative val="0"/>
          <c:cat>
            <c:strRef>
              <c:f>'Chart 16'!$B$1:$K$1</c:f>
              <c:strCache>
                <c:ptCount val="7"/>
                <c:pt idx="0">
                  <c:v>2019</c:v>
                </c:pt>
                <c:pt idx="1">
                  <c:v>2020</c:v>
                </c:pt>
                <c:pt idx="2">
                  <c:v>2021</c:v>
                </c:pt>
                <c:pt idx="3">
                  <c:v>2022</c:v>
                </c:pt>
                <c:pt idx="4">
                  <c:v>2023</c:v>
                </c:pt>
                <c:pt idx="5">
                  <c:v>2024</c:v>
                </c:pt>
                <c:pt idx="6">
                  <c:v>2025</c:v>
                </c:pt>
              </c:strCache>
            </c:strRef>
          </c:cat>
          <c:val>
            <c:numRef>
              <c:f>'Chart 16'!$B$5:$K$5</c:f>
              <c:numCache>
                <c:formatCode>0.0</c:formatCode>
                <c:ptCount val="7"/>
                <c:pt idx="4">
                  <c:v>-3.4335648619904839</c:v>
                </c:pt>
                <c:pt idx="5">
                  <c:v>-2.2295135927396368</c:v>
                </c:pt>
                <c:pt idx="6">
                  <c:v>-2.4218412488983572</c:v>
                </c:pt>
              </c:numCache>
            </c:numRef>
          </c:val>
          <c:extLst>
            <c:ext xmlns:c16="http://schemas.microsoft.com/office/drawing/2014/chart" uri="{C3380CC4-5D6E-409C-BE32-E72D297353CC}">
              <c16:uniqueId val="{00000001-0D70-4806-8E7F-9FDBFA17BC84}"/>
            </c:ext>
          </c:extLst>
        </c:ser>
        <c:ser>
          <c:idx val="4"/>
          <c:order val="4"/>
          <c:tx>
            <c:strRef>
              <c:f>'Chart 16'!$A$6</c:f>
              <c:strCache>
                <c:ptCount val="1"/>
                <c:pt idx="0">
                  <c:v>Money transfers, scenario</c:v>
                </c:pt>
              </c:strCache>
            </c:strRef>
          </c:tx>
          <c:invertIfNegative val="0"/>
          <c:val>
            <c:numRef>
              <c:f>'Chart 16'!$C$6:$K$6</c:f>
              <c:numCache>
                <c:formatCode>0.0</c:formatCode>
                <c:ptCount val="7"/>
                <c:pt idx="0">
                  <c:v>8.5058444805381725</c:v>
                </c:pt>
                <c:pt idx="1">
                  <c:v>8.2800630230540584</c:v>
                </c:pt>
                <c:pt idx="2">
                  <c:v>9.10814387738235</c:v>
                </c:pt>
                <c:pt idx="3">
                  <c:v>7.8544177505302706</c:v>
                </c:pt>
                <c:pt idx="4">
                  <c:v>3.7972617169100018</c:v>
                </c:pt>
                <c:pt idx="5">
                  <c:v>3.4912083412646018</c:v>
                </c:pt>
                <c:pt idx="6">
                  <c:v>2.9784913102653023</c:v>
                </c:pt>
              </c:numCache>
            </c:numRef>
          </c:val>
          <c:extLst>
            <c:ext xmlns:c16="http://schemas.microsoft.com/office/drawing/2014/chart" uri="{C3380CC4-5D6E-409C-BE32-E72D297353CC}">
              <c16:uniqueId val="{00000003-DD37-47F3-86C1-09EF0C7B9688}"/>
            </c:ext>
          </c:extLst>
        </c:ser>
        <c:ser>
          <c:idx val="5"/>
          <c:order val="5"/>
          <c:tx>
            <c:strRef>
              <c:f>'Chart 16'!$A$7</c:f>
              <c:strCache>
                <c:ptCount val="1"/>
                <c:pt idx="0">
                  <c:v>Money transfers, previous quarter's scenario</c:v>
                </c:pt>
              </c:strCache>
            </c:strRef>
          </c:tx>
          <c:invertIfNegative val="0"/>
          <c:val>
            <c:numRef>
              <c:f>'Chart 16'!$C$7:$K$7</c:f>
              <c:numCache>
                <c:formatCode>0.0</c:formatCode>
                <c:ptCount val="7"/>
                <c:pt idx="4">
                  <c:v>3.860282004283301</c:v>
                </c:pt>
                <c:pt idx="5">
                  <c:v>3.7220885721448327</c:v>
                </c:pt>
                <c:pt idx="6">
                  <c:v>3.1687661517029349</c:v>
                </c:pt>
              </c:numCache>
            </c:numRef>
          </c:val>
          <c:extLst>
            <c:ext xmlns:c16="http://schemas.microsoft.com/office/drawing/2014/chart" uri="{C3380CC4-5D6E-409C-BE32-E72D297353CC}">
              <c16:uniqueId val="{00000004-DD37-47F3-86C1-09EF0C7B9688}"/>
            </c:ext>
          </c:extLst>
        </c:ser>
        <c:dLbls>
          <c:showLegendKey val="0"/>
          <c:showVal val="0"/>
          <c:showCatName val="0"/>
          <c:showSerName val="0"/>
          <c:showPercent val="0"/>
          <c:showBubbleSize val="0"/>
        </c:dLbls>
        <c:gapWidth val="150"/>
        <c:axId val="120192000"/>
        <c:axId val="120193792"/>
      </c:barChart>
      <c:lineChart>
        <c:grouping val="standard"/>
        <c:varyColors val="0"/>
        <c:ser>
          <c:idx val="0"/>
          <c:order val="0"/>
          <c:tx>
            <c:strRef>
              <c:f>'Chart 16'!$A$2</c:f>
              <c:strCache>
                <c:ptCount val="1"/>
                <c:pt idx="0">
                  <c:v>Current account, scenario</c:v>
                </c:pt>
              </c:strCache>
            </c:strRef>
          </c:tx>
          <c:spPr>
            <a:ln w="12700">
              <a:solidFill>
                <a:srgbClr val="002060"/>
              </a:solidFill>
            </a:ln>
          </c:spPr>
          <c:marker>
            <c:symbol val="none"/>
          </c:marker>
          <c:dLbls>
            <c:dLbl>
              <c:idx val="0"/>
              <c:layout>
                <c:manualLayout>
                  <c:x val="-3.2967032967032982E-2"/>
                  <c:y val="1.6611295681063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8E-41D4-9F6F-9EA93FCAB532}"/>
                </c:ext>
              </c:extLst>
            </c:dLbl>
            <c:dLbl>
              <c:idx val="1"/>
              <c:layout>
                <c:manualLayout>
                  <c:x val="-6.1877361483660694E-2"/>
                  <c:y val="-3.9451173254506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2-4A99-B91E-5507D4BD8416}"/>
                </c:ext>
              </c:extLst>
            </c:dLbl>
            <c:dLbl>
              <c:idx val="2"/>
              <c:layout>
                <c:manualLayout>
                  <c:x val="-4.2628133021833811E-2"/>
                  <c:y val="5.15255360521794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32-4A99-B91E-5507D4BD8416}"/>
                </c:ext>
              </c:extLst>
            </c:dLbl>
            <c:dLbl>
              <c:idx val="3"/>
              <c:layout>
                <c:manualLayout>
                  <c:x val="-5.5224250814802062E-2"/>
                  <c:y val="7.7009269190188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32-4A99-B91E-5507D4BD8416}"/>
                </c:ext>
              </c:extLst>
            </c:dLbl>
            <c:dLbl>
              <c:idx val="4"/>
              <c:layout>
                <c:manualLayout>
                  <c:x val="-8.4050770249463572E-2"/>
                  <c:y val="6.2380865182549858E-2"/>
                </c:manualLayout>
              </c:layout>
              <c:showLegendKey val="0"/>
              <c:showVal val="1"/>
              <c:showCatName val="0"/>
              <c:showSerName val="0"/>
              <c:showPercent val="0"/>
              <c:showBubbleSize val="0"/>
              <c:extLst>
                <c:ext xmlns:c15="http://schemas.microsoft.com/office/drawing/2012/chart" uri="{CE6537A1-D6FC-4f65-9D91-7224C49458BB}">
                  <c15:layout>
                    <c:manualLayout>
                      <c:w val="7.904969325642805E-2"/>
                      <c:h val="0.13988760125914493"/>
                    </c:manualLayout>
                  </c15:layout>
                </c:ext>
                <c:ext xmlns:c16="http://schemas.microsoft.com/office/drawing/2014/chart" uri="{C3380CC4-5D6E-409C-BE32-E72D297353CC}">
                  <c16:uniqueId val="{00000006-4F32-4A99-B91E-5507D4BD8416}"/>
                </c:ext>
              </c:extLst>
            </c:dLbl>
            <c:dLbl>
              <c:idx val="5"/>
              <c:layout>
                <c:manualLayout>
                  <c:x val="-7.9719822256260675E-2"/>
                  <c:y val="8.8049022941899702E-2"/>
                </c:manualLayout>
              </c:layout>
              <c:showLegendKey val="0"/>
              <c:showVal val="1"/>
              <c:showCatName val="0"/>
              <c:showSerName val="0"/>
              <c:showPercent val="0"/>
              <c:showBubbleSize val="0"/>
              <c:extLst>
                <c:ext xmlns:c15="http://schemas.microsoft.com/office/drawing/2012/chart" uri="{CE6537A1-D6FC-4f65-9D91-7224C49458BB}">
                  <c15:layout>
                    <c:manualLayout>
                      <c:w val="7.0944323448930591E-2"/>
                      <c:h val="0.1308786983022471"/>
                    </c:manualLayout>
                  </c15:layout>
                </c:ext>
                <c:ext xmlns:c16="http://schemas.microsoft.com/office/drawing/2014/chart" uri="{C3380CC4-5D6E-409C-BE32-E72D297353CC}">
                  <c16:uniqueId val="{00000007-4F32-4A99-B91E-5507D4BD8416}"/>
                </c:ext>
              </c:extLst>
            </c:dLbl>
            <c:dLbl>
              <c:idx val="6"/>
              <c:layout>
                <c:manualLayout>
                  <c:x val="-4.3495520506745315E-2"/>
                  <c:y val="6.1395741230020666E-2"/>
                </c:manualLayout>
              </c:layout>
              <c:showLegendKey val="0"/>
              <c:showVal val="1"/>
              <c:showCatName val="0"/>
              <c:showSerName val="0"/>
              <c:showPercent val="0"/>
              <c:showBubbleSize val="0"/>
              <c:extLst>
                <c:ext xmlns:c15="http://schemas.microsoft.com/office/drawing/2012/chart" uri="{CE6537A1-D6FC-4f65-9D91-7224C49458BB}">
                  <c15:layout>
                    <c:manualLayout>
                      <c:w val="8.2407996872731343E-2"/>
                      <c:h val="0.10385155343954096"/>
                    </c:manualLayout>
                  </c15:layout>
                </c:ext>
                <c:ext xmlns:c16="http://schemas.microsoft.com/office/drawing/2014/chart" uri="{C3380CC4-5D6E-409C-BE32-E72D297353CC}">
                  <c16:uniqueId val="{00000000-5FE4-46A0-B9B5-2FBB1D440CAD}"/>
                </c:ext>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16'!$B$1:$K$1</c:f>
              <c:strCache>
                <c:ptCount val="7"/>
                <c:pt idx="0">
                  <c:v>2019</c:v>
                </c:pt>
                <c:pt idx="1">
                  <c:v>2020</c:v>
                </c:pt>
                <c:pt idx="2">
                  <c:v>2021</c:v>
                </c:pt>
                <c:pt idx="3">
                  <c:v>2022</c:v>
                </c:pt>
                <c:pt idx="4">
                  <c:v>2023</c:v>
                </c:pt>
                <c:pt idx="5">
                  <c:v>2024</c:v>
                </c:pt>
                <c:pt idx="6">
                  <c:v>2025</c:v>
                </c:pt>
              </c:strCache>
            </c:strRef>
          </c:cat>
          <c:val>
            <c:numRef>
              <c:f>'Chart 16'!$B$2:$K$2</c:f>
              <c:numCache>
                <c:formatCode>0.0</c:formatCode>
                <c:ptCount val="7"/>
                <c:pt idx="0">
                  <c:v>-7.333385713818938</c:v>
                </c:pt>
                <c:pt idx="1">
                  <c:v>-3.8</c:v>
                </c:pt>
                <c:pt idx="2">
                  <c:v>-3.4529093876062769</c:v>
                </c:pt>
                <c:pt idx="3">
                  <c:v>0.77095706958615118</c:v>
                </c:pt>
                <c:pt idx="4">
                  <c:v>-3.0549521811702349</c:v>
                </c:pt>
                <c:pt idx="5">
                  <c:v>-3.3683221984140359</c:v>
                </c:pt>
                <c:pt idx="6">
                  <c:v>-3.6020167958767919</c:v>
                </c:pt>
              </c:numCache>
            </c:numRef>
          </c:val>
          <c:smooth val="0"/>
          <c:extLst>
            <c:ext xmlns:c16="http://schemas.microsoft.com/office/drawing/2014/chart" uri="{C3380CC4-5D6E-409C-BE32-E72D297353CC}">
              <c16:uniqueId val="{00000002-0D70-4806-8E7F-9FDBFA17BC84}"/>
            </c:ext>
          </c:extLst>
        </c:ser>
        <c:ser>
          <c:idx val="1"/>
          <c:order val="1"/>
          <c:tx>
            <c:strRef>
              <c:f>'Chart 16'!$A$3</c:f>
              <c:strCache>
                <c:ptCount val="1"/>
                <c:pt idx="0">
                  <c:v>Current account, previous quarter's scenario</c:v>
                </c:pt>
              </c:strCache>
            </c:strRef>
          </c:tx>
          <c:spPr>
            <a:ln w="12700">
              <a:solidFill>
                <a:srgbClr val="C00000"/>
              </a:solidFill>
              <a:prstDash val="solid"/>
            </a:ln>
          </c:spPr>
          <c:marker>
            <c:symbol val="none"/>
          </c:marker>
          <c:cat>
            <c:strRef>
              <c:f>'Chart 16'!$B$1:$K$1</c:f>
              <c:strCache>
                <c:ptCount val="7"/>
                <c:pt idx="0">
                  <c:v>2019</c:v>
                </c:pt>
                <c:pt idx="1">
                  <c:v>2020</c:v>
                </c:pt>
                <c:pt idx="2">
                  <c:v>2021</c:v>
                </c:pt>
                <c:pt idx="3">
                  <c:v>2022</c:v>
                </c:pt>
                <c:pt idx="4">
                  <c:v>2023</c:v>
                </c:pt>
                <c:pt idx="5">
                  <c:v>2024</c:v>
                </c:pt>
                <c:pt idx="6">
                  <c:v>2025</c:v>
                </c:pt>
              </c:strCache>
            </c:strRef>
          </c:cat>
          <c:val>
            <c:numRef>
              <c:f>'Chart 16'!$B$3:$K$3</c:f>
              <c:numCache>
                <c:formatCode>0.0</c:formatCode>
                <c:ptCount val="7"/>
                <c:pt idx="1">
                  <c:v>-3.8</c:v>
                </c:pt>
                <c:pt idx="2">
                  <c:v>-3.4529093876062769</c:v>
                </c:pt>
                <c:pt idx="3">
                  <c:v>0.77095706958615118</c:v>
                </c:pt>
                <c:pt idx="4">
                  <c:v>-3.4435227979771748</c:v>
                </c:pt>
                <c:pt idx="5">
                  <c:v>-1.5658661780816399</c:v>
                </c:pt>
                <c:pt idx="6">
                  <c:v>-1.9127382254614249</c:v>
                </c:pt>
              </c:numCache>
            </c:numRef>
          </c:val>
          <c:smooth val="0"/>
          <c:extLs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120192000"/>
        <c:axId val="120193792"/>
      </c:lineChart>
      <c:catAx>
        <c:axId val="120192000"/>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120193792"/>
        <c:crosses val="autoZero"/>
        <c:auto val="1"/>
        <c:lblAlgn val="ctr"/>
        <c:lblOffset val="100"/>
        <c:noMultiLvlLbl val="0"/>
      </c:catAx>
      <c:valAx>
        <c:axId val="120193792"/>
        <c:scaling>
          <c:orientation val="minMax"/>
          <c:max val="10"/>
          <c:min val="-10"/>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120192000"/>
        <c:crosses val="autoZero"/>
        <c:crossBetween val="between"/>
        <c:majorUnit val="5"/>
      </c:valAx>
      <c:spPr>
        <a:noFill/>
      </c:spPr>
    </c:plotArea>
    <c:legend>
      <c:legendPos val="b"/>
      <c:layout>
        <c:manualLayout>
          <c:xMode val="edge"/>
          <c:yMode val="edge"/>
          <c:x val="0"/>
          <c:y val="0.79076525318056168"/>
          <c:w val="0.98575289199961114"/>
          <c:h val="0.18734184389741979"/>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521443517374"/>
          <c:y val="6.4322169840054566E-2"/>
          <c:w val="0.84769642857142857"/>
          <c:h val="0.54004623594236156"/>
        </c:manualLayout>
      </c:layout>
      <c:lineChart>
        <c:grouping val="standard"/>
        <c:varyColors val="0"/>
        <c:ser>
          <c:idx val="1"/>
          <c:order val="0"/>
          <c:tx>
            <c:strRef>
              <c:f>'Chart 17'!$B$1</c:f>
              <c:strCache>
                <c:ptCount val="1"/>
                <c:pt idx="0">
                  <c:v>Real export, %</c:v>
                </c:pt>
              </c:strCache>
            </c:strRef>
          </c:tx>
          <c:spPr>
            <a:ln w="28575" cap="rnd">
              <a:solidFill>
                <a:schemeClr val="accent2"/>
              </a:solidFill>
              <a:round/>
            </a:ln>
            <a:effectLst/>
          </c:spPr>
          <c:marker>
            <c:symbol val="none"/>
          </c:marker>
          <c:cat>
            <c:numRef>
              <c:f>'Chart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17'!$B$5:$B$13</c:f>
              <c:numCache>
                <c:formatCode>0.0</c:formatCode>
                <c:ptCount val="9"/>
                <c:pt idx="0">
                  <c:v>19.3</c:v>
                </c:pt>
                <c:pt idx="1">
                  <c:v>5</c:v>
                </c:pt>
                <c:pt idx="2">
                  <c:v>15.995220488951546</c:v>
                </c:pt>
                <c:pt idx="3">
                  <c:v>-33.423685264824528</c:v>
                </c:pt>
                <c:pt idx="4">
                  <c:v>18.649254025382533</c:v>
                </c:pt>
                <c:pt idx="5">
                  <c:v>59.256681491743592</c:v>
                </c:pt>
                <c:pt idx="6">
                  <c:v>22.131656015035233</c:v>
                </c:pt>
                <c:pt idx="7">
                  <c:v>-9.4572187144343616</c:v>
                </c:pt>
                <c:pt idx="8">
                  <c:v>2.6080473456746063</c:v>
                </c:pt>
              </c:numCache>
            </c:numRef>
          </c:val>
          <c:smooth val="0"/>
          <c:extLst>
            <c:ext xmlns:c16="http://schemas.microsoft.com/office/drawing/2014/chart" uri="{C3380CC4-5D6E-409C-BE32-E72D297353CC}">
              <c16:uniqueId val="{00000000-0EDF-46F3-8125-E7901BF7627E}"/>
            </c:ext>
          </c:extLst>
        </c:ser>
        <c:ser>
          <c:idx val="2"/>
          <c:order val="1"/>
          <c:tx>
            <c:strRef>
              <c:f>'Chart 17'!$C$1</c:f>
              <c:strCache>
                <c:ptCount val="1"/>
                <c:pt idx="0">
                  <c:v>Real import, %</c:v>
                </c:pt>
              </c:strCache>
            </c:strRef>
          </c:tx>
          <c:spPr>
            <a:ln w="28575" cap="rnd">
              <a:solidFill>
                <a:schemeClr val="accent3"/>
              </a:solidFill>
              <a:round/>
            </a:ln>
            <a:effectLst/>
          </c:spPr>
          <c:marker>
            <c:symbol val="none"/>
          </c:marker>
          <c:cat>
            <c:numRef>
              <c:f>'Chart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17'!$C$5:$C$13</c:f>
              <c:numCache>
                <c:formatCode>0.0</c:formatCode>
                <c:ptCount val="9"/>
                <c:pt idx="0">
                  <c:v>24.6</c:v>
                </c:pt>
                <c:pt idx="1">
                  <c:v>13.3</c:v>
                </c:pt>
                <c:pt idx="2">
                  <c:v>11.578436980437885</c:v>
                </c:pt>
                <c:pt idx="3">
                  <c:v>-31.44997809866004</c:v>
                </c:pt>
                <c:pt idx="4">
                  <c:v>12.852899588746595</c:v>
                </c:pt>
                <c:pt idx="5">
                  <c:v>34.54087564163018</c:v>
                </c:pt>
                <c:pt idx="6">
                  <c:v>29.994269655080387</c:v>
                </c:pt>
                <c:pt idx="7">
                  <c:v>-7.3302886902613409</c:v>
                </c:pt>
                <c:pt idx="8">
                  <c:v>3.2259006864294548</c:v>
                </c:pt>
              </c:numCache>
            </c:numRef>
          </c:val>
          <c:smooth val="0"/>
          <c:extLst>
            <c:ext xmlns:c16="http://schemas.microsoft.com/office/drawing/2014/chart" uri="{C3380CC4-5D6E-409C-BE32-E72D297353CC}">
              <c16:uniqueId val="{00000001-0EDF-46F3-8125-E7901BF7627E}"/>
            </c:ext>
          </c:extLst>
        </c:ser>
        <c:ser>
          <c:idx val="3"/>
          <c:order val="2"/>
          <c:tx>
            <c:strRef>
              <c:f>'Chart 17'!$D$1</c:f>
              <c:strCache>
                <c:ptCount val="1"/>
                <c:pt idx="0">
                  <c:v>Real export, previous scenario, %</c:v>
                </c:pt>
              </c:strCache>
            </c:strRef>
          </c:tx>
          <c:spPr>
            <a:ln w="28575" cap="rnd">
              <a:solidFill>
                <a:schemeClr val="accent4"/>
              </a:solidFill>
              <a:prstDash val="sysDash"/>
              <a:round/>
            </a:ln>
            <a:effectLst/>
          </c:spPr>
          <c:marker>
            <c:symbol val="none"/>
          </c:marker>
          <c:cat>
            <c:numRef>
              <c:f>'Chart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17'!$D$5:$D$13</c:f>
              <c:numCache>
                <c:formatCode>0.0</c:formatCode>
                <c:ptCount val="9"/>
                <c:pt idx="5">
                  <c:v>59.256681491743592</c:v>
                </c:pt>
                <c:pt idx="6">
                  <c:v>19.252382939340819</c:v>
                </c:pt>
                <c:pt idx="7">
                  <c:v>-2.9637021188500654</c:v>
                </c:pt>
                <c:pt idx="8">
                  <c:v>2.6228348698119817</c:v>
                </c:pt>
              </c:numCache>
            </c:numRef>
          </c:val>
          <c:smooth val="0"/>
          <c:extLst>
            <c:ext xmlns:c16="http://schemas.microsoft.com/office/drawing/2014/chart" uri="{C3380CC4-5D6E-409C-BE32-E72D297353CC}">
              <c16:uniqueId val="{00000002-0EDF-46F3-8125-E7901BF7627E}"/>
            </c:ext>
          </c:extLst>
        </c:ser>
        <c:ser>
          <c:idx val="4"/>
          <c:order val="3"/>
          <c:tx>
            <c:strRef>
              <c:f>'Chart 17'!$E$1</c:f>
              <c:strCache>
                <c:ptCount val="1"/>
                <c:pt idx="0">
                  <c:v>Real import, previous scenario, %</c:v>
                </c:pt>
              </c:strCache>
            </c:strRef>
          </c:tx>
          <c:spPr>
            <a:ln w="28575" cap="rnd">
              <a:solidFill>
                <a:schemeClr val="accent5"/>
              </a:solidFill>
              <a:prstDash val="sysDash"/>
              <a:round/>
            </a:ln>
            <a:effectLst/>
          </c:spPr>
          <c:marker>
            <c:symbol val="none"/>
          </c:marker>
          <c:cat>
            <c:numRef>
              <c:f>'Chart 17'!$A$5:$A$13</c:f>
              <c:numCache>
                <c:formatCode>0</c:formatCode>
                <c:ptCount val="9"/>
                <c:pt idx="0">
                  <c:v>2017</c:v>
                </c:pt>
                <c:pt idx="1">
                  <c:v>2018</c:v>
                </c:pt>
                <c:pt idx="2">
                  <c:v>2019</c:v>
                </c:pt>
                <c:pt idx="3">
                  <c:v>2020</c:v>
                </c:pt>
                <c:pt idx="4" formatCode="General">
                  <c:v>2021</c:v>
                </c:pt>
                <c:pt idx="5" formatCode="General">
                  <c:v>2022</c:v>
                </c:pt>
                <c:pt idx="6" formatCode="General">
                  <c:v>2023</c:v>
                </c:pt>
                <c:pt idx="7" formatCode="General">
                  <c:v>2024</c:v>
                </c:pt>
                <c:pt idx="8" formatCode="General">
                  <c:v>2025</c:v>
                </c:pt>
              </c:numCache>
            </c:numRef>
          </c:cat>
          <c:val>
            <c:numRef>
              <c:f>'Chart 17'!$E$5:$E$13</c:f>
              <c:numCache>
                <c:formatCode>0.0</c:formatCode>
                <c:ptCount val="9"/>
                <c:pt idx="5">
                  <c:v>34.54087564163018</c:v>
                </c:pt>
                <c:pt idx="6">
                  <c:v>29.831579668416765</c:v>
                </c:pt>
                <c:pt idx="7">
                  <c:v>-6.1627231331952999</c:v>
                </c:pt>
                <c:pt idx="8">
                  <c:v>3.2446808658386601</c:v>
                </c:pt>
              </c:numCache>
            </c:numRef>
          </c:val>
          <c:smooth val="0"/>
          <c:extLs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120404224"/>
        <c:axId val="120410112"/>
      </c:lineChart>
      <c:catAx>
        <c:axId val="120404224"/>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410112"/>
        <c:crosses val="autoZero"/>
        <c:auto val="1"/>
        <c:lblAlgn val="ctr"/>
        <c:lblOffset val="100"/>
        <c:noMultiLvlLbl val="0"/>
      </c:catAx>
      <c:valAx>
        <c:axId val="120410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404224"/>
        <c:crosses val="autoZero"/>
        <c:crossBetween val="between"/>
        <c:majorUnit val="10"/>
      </c:valAx>
      <c:spPr>
        <a:noFill/>
        <a:ln>
          <a:noFill/>
        </a:ln>
        <a:effectLst/>
      </c:spPr>
    </c:plotArea>
    <c:legend>
      <c:legendPos val="b"/>
      <c:layout>
        <c:manualLayout>
          <c:xMode val="edge"/>
          <c:yMode val="edge"/>
          <c:x val="2.2245702018341338E-2"/>
          <c:y val="0.70666414698162727"/>
          <c:w val="0.96363867986642338"/>
          <c:h val="0.26133585301837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58692849986697171"/>
        </c:manualLayout>
      </c:layout>
      <c:barChart>
        <c:barDir val="col"/>
        <c:grouping val="stacked"/>
        <c:varyColors val="0"/>
        <c:ser>
          <c:idx val="0"/>
          <c:order val="0"/>
          <c:tx>
            <c:strRef>
              <c:f>'Chart 18'!$A$2</c:f>
              <c:strCache>
                <c:ptCount val="1"/>
                <c:pt idx="0">
                  <c:v>Revenues impulse contribution</c:v>
                </c:pt>
              </c:strCache>
            </c:strRef>
          </c:tx>
          <c:spPr>
            <a:solidFill>
              <a:srgbClr val="C00000"/>
            </a:solidFill>
            <a:ln w="19050">
              <a:solidFill>
                <a:srgbClr val="C00000"/>
              </a:solidFill>
            </a:ln>
          </c:spPr>
          <c:invertIfNegative val="0"/>
          <c:cat>
            <c:strRef>
              <c:f>'Chart 18'!$B$1:$H$1</c:f>
              <c:strCache>
                <c:ptCount val="6"/>
                <c:pt idx="0">
                  <c:v>2018</c:v>
                </c:pt>
                <c:pt idx="1">
                  <c:v>2019</c:v>
                </c:pt>
                <c:pt idx="2">
                  <c:v>2020</c:v>
                </c:pt>
                <c:pt idx="3">
                  <c:v>2021</c:v>
                </c:pt>
                <c:pt idx="4">
                  <c:v>2022</c:v>
                </c:pt>
                <c:pt idx="5">
                  <c:v>2023 scenario</c:v>
                </c:pt>
              </c:strCache>
            </c:strRef>
          </c:cat>
          <c:val>
            <c:numRef>
              <c:f>'Chart 18'!$B$2:$H$2</c:f>
              <c:numCache>
                <c:formatCode>General</c:formatCode>
                <c:ptCount val="6"/>
                <c:pt idx="0">
                  <c:v>-1.1000000000000001</c:v>
                </c:pt>
                <c:pt idx="1">
                  <c:v>0.1</c:v>
                </c:pt>
                <c:pt idx="2">
                  <c:v>0.3</c:v>
                </c:pt>
                <c:pt idx="3">
                  <c:v>0</c:v>
                </c:pt>
                <c:pt idx="4">
                  <c:v>0.24</c:v>
                </c:pt>
                <c:pt idx="5" formatCode="0.0">
                  <c:v>-0.56000000000000005</c:v>
                </c:pt>
              </c:numCache>
            </c:numRef>
          </c:val>
          <c:extLst>
            <c:ext xmlns:c16="http://schemas.microsoft.com/office/drawing/2014/chart" uri="{C3380CC4-5D6E-409C-BE32-E72D297353CC}">
              <c16:uniqueId val="{00000000-D10B-4143-8CB2-114CBD32C340}"/>
            </c:ext>
          </c:extLst>
        </c:ser>
        <c:ser>
          <c:idx val="1"/>
          <c:order val="1"/>
          <c:tx>
            <c:strRef>
              <c:f>'Chart 18'!$A$3</c:f>
              <c:strCache>
                <c:ptCount val="1"/>
                <c:pt idx="0">
                  <c:v>Expenditures impulse contribution</c:v>
                </c:pt>
              </c:strCache>
            </c:strRef>
          </c:tx>
          <c:spPr>
            <a:solidFill>
              <a:srgbClr val="ED7D31"/>
            </a:solidFill>
            <a:ln>
              <a:solidFill>
                <a:srgbClr val="ED7D31"/>
              </a:solidFill>
            </a:ln>
          </c:spPr>
          <c:invertIfNegative val="0"/>
          <c:cat>
            <c:strRef>
              <c:f>'Chart 18'!$B$1:$H$1</c:f>
              <c:strCache>
                <c:ptCount val="6"/>
                <c:pt idx="0">
                  <c:v>2018</c:v>
                </c:pt>
                <c:pt idx="1">
                  <c:v>2019</c:v>
                </c:pt>
                <c:pt idx="2">
                  <c:v>2020</c:v>
                </c:pt>
                <c:pt idx="3">
                  <c:v>2021</c:v>
                </c:pt>
                <c:pt idx="4">
                  <c:v>2022</c:v>
                </c:pt>
                <c:pt idx="5">
                  <c:v>2023 scenario</c:v>
                </c:pt>
              </c:strCache>
            </c:strRef>
          </c:cat>
          <c:val>
            <c:numRef>
              <c:f>'Chart 18'!$B$3:$H$3</c:f>
              <c:numCache>
                <c:formatCode>General</c:formatCode>
                <c:ptCount val="6"/>
                <c:pt idx="0">
                  <c:v>0.2</c:v>
                </c:pt>
                <c:pt idx="1">
                  <c:v>1.1000000000000001</c:v>
                </c:pt>
                <c:pt idx="2">
                  <c:v>2.8</c:v>
                </c:pt>
                <c:pt idx="3">
                  <c:v>-0.8</c:v>
                </c:pt>
                <c:pt idx="4">
                  <c:v>-0.56000000000000005</c:v>
                </c:pt>
                <c:pt idx="5" formatCode="0.0">
                  <c:v>-0.69</c:v>
                </c:pt>
              </c:numCache>
            </c:numRef>
          </c:val>
          <c:extLst>
            <c:ext xmlns:c16="http://schemas.microsoft.com/office/drawing/2014/chart" uri="{C3380CC4-5D6E-409C-BE32-E72D297353CC}">
              <c16:uniqueId val="{00000001-D10B-4143-8CB2-114CBD32C340}"/>
            </c:ext>
          </c:extLst>
        </c:ser>
        <c:dLbls>
          <c:showLegendKey val="0"/>
          <c:showVal val="0"/>
          <c:showCatName val="0"/>
          <c:showSerName val="0"/>
          <c:showPercent val="0"/>
          <c:showBubbleSize val="0"/>
        </c:dLbls>
        <c:gapWidth val="150"/>
        <c:overlap val="100"/>
        <c:axId val="120521856"/>
        <c:axId val="120523392"/>
      </c:barChart>
      <c:lineChart>
        <c:grouping val="standard"/>
        <c:varyColors val="0"/>
        <c:ser>
          <c:idx val="2"/>
          <c:order val="2"/>
          <c:tx>
            <c:strRef>
              <c:f>'Chart 18'!$A$4</c:f>
              <c:strCache>
                <c:ptCount val="1"/>
                <c:pt idx="0">
                  <c:v>Fiscal impulse (previous quarter's scenario)</c:v>
                </c:pt>
              </c:strCache>
            </c:strRef>
          </c:tx>
          <c:spPr>
            <a:ln>
              <a:solidFill>
                <a:sysClr val="windowText" lastClr="000000"/>
              </a:solidFill>
              <a:prstDash val="sysDot"/>
            </a:ln>
          </c:spPr>
          <c:marker>
            <c:symbol val="none"/>
          </c:marker>
          <c:cat>
            <c:strRef>
              <c:f>'Chart 18'!$B$1:$H$1</c:f>
              <c:strCache>
                <c:ptCount val="6"/>
                <c:pt idx="0">
                  <c:v>2018</c:v>
                </c:pt>
                <c:pt idx="1">
                  <c:v>2019</c:v>
                </c:pt>
                <c:pt idx="2">
                  <c:v>2020</c:v>
                </c:pt>
                <c:pt idx="3">
                  <c:v>2021</c:v>
                </c:pt>
                <c:pt idx="4">
                  <c:v>2022</c:v>
                </c:pt>
                <c:pt idx="5">
                  <c:v>2023 scenario</c:v>
                </c:pt>
              </c:strCache>
            </c:strRef>
          </c:cat>
          <c:val>
            <c:numRef>
              <c:f>'Chart 18'!$B$4:$H$4</c:f>
              <c:numCache>
                <c:formatCode>0.0</c:formatCode>
                <c:ptCount val="6"/>
                <c:pt idx="0">
                  <c:v>-2.5645454506999998</c:v>
                </c:pt>
                <c:pt idx="1">
                  <c:v>1.5687910762999999</c:v>
                </c:pt>
                <c:pt idx="2">
                  <c:v>4.2025479900000002</c:v>
                </c:pt>
                <c:pt idx="3" formatCode="General">
                  <c:v>-0.75</c:v>
                </c:pt>
                <c:pt idx="4" formatCode="General">
                  <c:v>-0.1</c:v>
                </c:pt>
                <c:pt idx="5">
                  <c:v>-1.5</c:v>
                </c:pt>
              </c:numCache>
            </c:numRef>
          </c:val>
          <c:smooth val="0"/>
          <c:extLst>
            <c:ext xmlns:c16="http://schemas.microsoft.com/office/drawing/2014/chart" uri="{C3380CC4-5D6E-409C-BE32-E72D297353CC}">
              <c16:uniqueId val="{00000002-D10B-4143-8CB2-114CBD32C340}"/>
            </c:ext>
          </c:extLst>
        </c:ser>
        <c:ser>
          <c:idx val="3"/>
          <c:order val="3"/>
          <c:tx>
            <c:strRef>
              <c:f>'Chart 18'!$A$5</c:f>
              <c:strCache>
                <c:ptCount val="1"/>
                <c:pt idx="0">
                  <c:v>Fiscal impulse</c:v>
                </c:pt>
              </c:strCache>
            </c:strRef>
          </c:tx>
          <c:spPr>
            <a:ln>
              <a:solidFill>
                <a:sysClr val="windowText" lastClr="000000"/>
              </a:solidFill>
            </a:ln>
          </c:spPr>
          <c:marker>
            <c:symbol val="none"/>
          </c:marker>
          <c:cat>
            <c:strRef>
              <c:f>'Chart 18'!$B$1:$H$1</c:f>
              <c:strCache>
                <c:ptCount val="6"/>
                <c:pt idx="0">
                  <c:v>2018</c:v>
                </c:pt>
                <c:pt idx="1">
                  <c:v>2019</c:v>
                </c:pt>
                <c:pt idx="2">
                  <c:v>2020</c:v>
                </c:pt>
                <c:pt idx="3">
                  <c:v>2021</c:v>
                </c:pt>
                <c:pt idx="4">
                  <c:v>2022</c:v>
                </c:pt>
                <c:pt idx="5">
                  <c:v>2023 scenario</c:v>
                </c:pt>
              </c:strCache>
            </c:strRef>
          </c:cat>
          <c:val>
            <c:numRef>
              <c:f>'Chart 18'!$B$5:$H$5</c:f>
              <c:numCache>
                <c:formatCode>0.0</c:formatCode>
                <c:ptCount val="6"/>
                <c:pt idx="0">
                  <c:v>-2.5645454506999998</c:v>
                </c:pt>
                <c:pt idx="1">
                  <c:v>1.5687910762999999</c:v>
                </c:pt>
                <c:pt idx="2">
                  <c:v>4.2025479900000002</c:v>
                </c:pt>
                <c:pt idx="3" formatCode="General">
                  <c:v>-0.75</c:v>
                </c:pt>
                <c:pt idx="4" formatCode="General">
                  <c:v>-0.1</c:v>
                </c:pt>
                <c:pt idx="5">
                  <c:v>-1.26</c:v>
                </c:pt>
              </c:numCache>
            </c:numRef>
          </c:val>
          <c:smooth val="0"/>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marker val="1"/>
        <c:smooth val="0"/>
        <c:axId val="120521856"/>
        <c:axId val="120523392"/>
      </c:lineChart>
      <c:catAx>
        <c:axId val="120521856"/>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20523392"/>
        <c:crosses val="autoZero"/>
        <c:auto val="1"/>
        <c:lblAlgn val="ctr"/>
        <c:lblOffset val="100"/>
        <c:noMultiLvlLbl val="0"/>
      </c:catAx>
      <c:valAx>
        <c:axId val="120523392"/>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20521856"/>
        <c:crosses val="autoZero"/>
        <c:crossBetween val="between"/>
      </c:valAx>
      <c:spPr>
        <a:noFill/>
      </c:spPr>
    </c:plotArea>
    <c:legend>
      <c:legendPos val="tr"/>
      <c:layout>
        <c:manualLayout>
          <c:xMode val="edge"/>
          <c:yMode val="edge"/>
          <c:x val="1.0716440182880366E-2"/>
          <c:y val="0.77708898180181785"/>
          <c:w val="0.98004475664123747"/>
          <c:h val="0.2229110181981821"/>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96474475480207E-2"/>
          <c:y val="4.1392155661603043E-2"/>
          <c:w val="0.94125326370757179"/>
          <c:h val="0.7180325896205379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2'!$K$36:$K$68</c:f>
              <c:numCache>
                <c:formatCode>0.0</c:formatCode>
                <c:ptCount val="27"/>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8.7560054292875567</c:v>
                </c:pt>
                <c:pt idx="16">
                  <c:v>8.3148694934911411</c:v>
                </c:pt>
                <c:pt idx="17">
                  <c:v>8.6951483454828331</c:v>
                </c:pt>
                <c:pt idx="18">
                  <c:v>10.967083582545795</c:v>
                </c:pt>
                <c:pt idx="19">
                  <c:v>10.779653108766439</c:v>
                </c:pt>
                <c:pt idx="20">
                  <c:v>10.695841160077311</c:v>
                </c:pt>
                <c:pt idx="21">
                  <c:v>10.526371949621343</c:v>
                </c:pt>
                <c:pt idx="22">
                  <c:v>10.294718936406207</c:v>
                </c:pt>
                <c:pt idx="23">
                  <c:v>10.134379067030574</c:v>
                </c:pt>
                <c:pt idx="24">
                  <c:v>10.040299529382915</c:v>
                </c:pt>
                <c:pt idx="25">
                  <c:v>9.9519336544951731</c:v>
                </c:pt>
                <c:pt idx="26">
                  <c:v>9.8965726849865749</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2'!$J$36:$J$68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8.579291034551277</c:v>
                </c:pt>
                <c:pt idx="16">
                  <c:v>7.8730835066504437</c:v>
                </c:pt>
                <c:pt idx="17">
                  <c:v>7.8999335691695798</c:v>
                </c:pt>
                <c:pt idx="18">
                  <c:v>9.1999396351830107</c:v>
                </c:pt>
                <c:pt idx="19">
                  <c:v>9.0436114879604226</c:v>
                </c:pt>
                <c:pt idx="20">
                  <c:v>8.9909018658280608</c:v>
                </c:pt>
                <c:pt idx="21">
                  <c:v>8.8525349819288586</c:v>
                </c:pt>
                <c:pt idx="22">
                  <c:v>8.6519842952704913</c:v>
                </c:pt>
                <c:pt idx="23">
                  <c:v>8.491644425894858</c:v>
                </c:pt>
                <c:pt idx="24">
                  <c:v>8.3975648882471994</c:v>
                </c:pt>
                <c:pt idx="25">
                  <c:v>8.3091990133594571</c:v>
                </c:pt>
                <c:pt idx="26">
                  <c:v>8.253838043850859</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2'!$I$36:$I$68</c:f>
              <c:numCache>
                <c:formatCode>0.0</c:formatCode>
                <c:ptCount val="27"/>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8.4741652560032055</c:v>
                </c:pt>
                <c:pt idx="16">
                  <c:v>7.610269060280265</c:v>
                </c:pt>
                <c:pt idx="17">
                  <c:v>7.4268675657032581</c:v>
                </c:pt>
                <c:pt idx="18">
                  <c:v>8.1486818497022959</c:v>
                </c:pt>
                <c:pt idx="19">
                  <c:v>8.0108561923239332</c:v>
                </c:pt>
                <c:pt idx="20">
                  <c:v>7.9766490600357969</c:v>
                </c:pt>
                <c:pt idx="21">
                  <c:v>7.85678466598082</c:v>
                </c:pt>
                <c:pt idx="22">
                  <c:v>7.67473646916668</c:v>
                </c:pt>
                <c:pt idx="23">
                  <c:v>7.5143965997910467</c:v>
                </c:pt>
                <c:pt idx="24">
                  <c:v>7.420317062143388</c:v>
                </c:pt>
                <c:pt idx="25">
                  <c:v>7.3319511872556458</c:v>
                </c:pt>
                <c:pt idx="26">
                  <c:v>7.2765902177470476</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2'!$H$36:$H$68</c:f>
              <c:numCache>
                <c:formatCode>0.0</c:formatCode>
                <c:ptCount val="27"/>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8.3901766379149301</c:v>
                </c:pt>
                <c:pt idx="16">
                  <c:v>7.4002975150595764</c:v>
                </c:pt>
                <c:pt idx="17">
                  <c:v>7.0489187843060179</c:v>
                </c:pt>
                <c:pt idx="18">
                  <c:v>7.3087956688195401</c:v>
                </c:pt>
                <c:pt idx="19">
                  <c:v>7.1857522901046202</c:v>
                </c:pt>
                <c:pt idx="20">
                  <c:v>7.1663274364799268</c:v>
                </c:pt>
                <c:pt idx="21">
                  <c:v>7.0612453210883928</c:v>
                </c:pt>
                <c:pt idx="22">
                  <c:v>6.893979402937692</c:v>
                </c:pt>
                <c:pt idx="23">
                  <c:v>6.7336395335620587</c:v>
                </c:pt>
                <c:pt idx="24">
                  <c:v>6.6395599959144</c:v>
                </c:pt>
                <c:pt idx="25">
                  <c:v>6.5511941210266578</c:v>
                </c:pt>
                <c:pt idx="26">
                  <c:v>6.4958331515180596</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2'!$G$36:$G$62</c:f>
              <c:numCache>
                <c:formatCode>0.0</c:formatCode>
                <c:ptCount val="21"/>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8.2146383378175649</c:v>
                </c:pt>
                <c:pt idx="16">
                  <c:v>6.9614517648161636</c:v>
                </c:pt>
                <c:pt idx="17">
                  <c:v>6.2589964338678747</c:v>
                </c:pt>
                <c:pt idx="18">
                  <c:v>5.5534126678458895</c:v>
                </c:pt>
                <c:pt idx="19">
                  <c:v>5.349032409724165</c:v>
                </c:pt>
                <c:pt idx="20">
                  <c:v>5.248270676692667</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2'!$F$36:$F$68</c:f>
              <c:numCache>
                <c:formatCode>0.0</c:formatCode>
                <c:ptCount val="27"/>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8.1668917148742448</c:v>
                </c:pt>
                <c:pt idx="16">
                  <c:v>6.8420852074578615</c:v>
                </c:pt>
                <c:pt idx="17">
                  <c:v>6.0441366306229298</c:v>
                </c:pt>
                <c:pt idx="18">
                  <c:v>5.075946438412676</c:v>
                </c:pt>
                <c:pt idx="19">
                  <c:v>4.7957434710920079</c:v>
                </c:pt>
                <c:pt idx="20">
                  <c:v>4.6191590288615663</c:v>
                </c:pt>
                <c:pt idx="21">
                  <c:v>4.3569173248642841</c:v>
                </c:pt>
                <c:pt idx="22">
                  <c:v>4.0324918181078377</c:v>
                </c:pt>
                <c:pt idx="23">
                  <c:v>3.8721519487322045</c:v>
                </c:pt>
                <c:pt idx="24">
                  <c:v>3.7780724110845458</c:v>
                </c:pt>
                <c:pt idx="25">
                  <c:v>3.6897065361968036</c:v>
                </c:pt>
                <c:pt idx="26">
                  <c:v>3.6343455666882054</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2'!$E$36:$E$68</c:f>
              <c:numCache>
                <c:formatCode>0.0</c:formatCode>
                <c:ptCount val="27"/>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8.1071288443304965</c:v>
                </c:pt>
                <c:pt idx="16">
                  <c:v>6.6926780310984917</c:v>
                </c:pt>
                <c:pt idx="17">
                  <c:v>5.7752037131760652</c:v>
                </c:pt>
                <c:pt idx="18">
                  <c:v>4.4783177329752011</c:v>
                </c:pt>
                <c:pt idx="19">
                  <c:v>4.1032099854879487</c:v>
                </c:pt>
                <c:pt idx="20">
                  <c:v>3.8317207630909231</c:v>
                </c:pt>
                <c:pt idx="21">
                  <c:v>3.4745742789270571</c:v>
                </c:pt>
                <c:pt idx="22">
                  <c:v>3.055243992004026</c:v>
                </c:pt>
                <c:pt idx="23">
                  <c:v>2.8949041226283927</c:v>
                </c:pt>
                <c:pt idx="24">
                  <c:v>2.8008245849807341</c:v>
                </c:pt>
                <c:pt idx="25">
                  <c:v>2.7124587100929918</c:v>
                </c:pt>
                <c:pt idx="26">
                  <c:v>2.6570977405843936</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2'!$D$36:$D$68</c:f>
              <c:numCache>
                <c:formatCode>0.0</c:formatCode>
                <c:ptCount val="27"/>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8.0066686180976721</c:v>
                </c:pt>
                <c:pt idx="16">
                  <c:v>6.4415274655164305</c:v>
                </c:pt>
                <c:pt idx="17">
                  <c:v>5.3231326951283551</c:v>
                </c:pt>
                <c:pt idx="18">
                  <c:v>3.4737154706469542</c:v>
                </c:pt>
                <c:pt idx="19">
                  <c:v>2.9390746284578277</c:v>
                </c:pt>
                <c:pt idx="20">
                  <c:v>2.5080523113589277</c:v>
                </c:pt>
                <c:pt idx="21">
                  <c:v>1.9913727324931871</c:v>
                </c:pt>
                <c:pt idx="22">
                  <c:v>1.412509350868282</c:v>
                </c:pt>
                <c:pt idx="23">
                  <c:v>1.2521694814926487</c:v>
                </c:pt>
                <c:pt idx="24">
                  <c:v>1.1580899438449901</c:v>
                </c:pt>
                <c:pt idx="25">
                  <c:v>1.0697240689572478</c:v>
                </c:pt>
                <c:pt idx="26">
                  <c:v>1.0143630994486497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94456832"/>
        <c:axId val="94470912"/>
      </c:areaChart>
      <c:lineChart>
        <c:grouping val="standard"/>
        <c:varyColors val="0"/>
        <c:ser>
          <c:idx val="14"/>
          <c:order val="8"/>
          <c:tx>
            <c:strRef>
              <c:f>'Chart 2'!$C$25</c:f>
              <c:strCache>
                <c:ptCount val="1"/>
                <c:pt idx="0">
                  <c:v>previous scenario</c:v>
                </c:pt>
              </c:strCache>
            </c:strRef>
          </c:tx>
          <c:spPr>
            <a:ln w="12700">
              <a:solidFill>
                <a:srgbClr val="000000"/>
              </a:solidFill>
              <a:prstDash val="lgDash"/>
            </a:ln>
          </c:spPr>
          <c:marker>
            <c:symbol val="none"/>
          </c:marke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2'!$C$36:$C$68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9.614962618010253</c:v>
                </c:pt>
                <c:pt idx="15">
                  <c:v>7.1624804562543147</c:v>
                </c:pt>
                <c:pt idx="16">
                  <c:v>5.9524047677245449</c:v>
                </c:pt>
                <c:pt idx="17">
                  <c:v>5.3522564787417792</c:v>
                </c:pt>
                <c:pt idx="18">
                  <c:v>5.4028936538001773</c:v>
                </c:pt>
                <c:pt idx="19">
                  <c:v>5.5929442905326141</c:v>
                </c:pt>
                <c:pt idx="20">
                  <c:v>5.4918752842494314</c:v>
                </c:pt>
                <c:pt idx="21">
                  <c:v>5.3532391133216208</c:v>
                </c:pt>
                <c:pt idx="22">
                  <c:v>5.248306931022853</c:v>
                </c:pt>
                <c:pt idx="23">
                  <c:v>5.1518997635599248</c:v>
                </c:pt>
                <c:pt idx="24">
                  <c:v>5.0999999999999996</c:v>
                </c:pt>
                <c:pt idx="25">
                  <c:v>5</c:v>
                </c:pt>
                <c:pt idx="26">
                  <c:v>4.9000000000000004</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central value</c:v>
                </c:pt>
              </c:strCache>
            </c:strRef>
          </c:tx>
          <c:spPr>
            <a:ln w="25400">
              <a:solidFill>
                <a:srgbClr val="001100"/>
              </a:solidFill>
              <a:prstDash val="solid"/>
            </a:ln>
          </c:spPr>
          <c:marker>
            <c:symbol val="none"/>
          </c:marker>
          <c:cat>
            <c:strRef>
              <c:f>'Chart 2'!$A$36:$A$68</c:f>
              <c:strCache>
                <c:ptCount val="27"/>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pt idx="26">
                  <c:v>III</c:v>
                </c:pt>
              </c:strCache>
            </c:strRef>
          </c:cat>
          <c:val>
            <c:numRef>
              <c:f>'Chart 2'!$B$36:$B$68</c:f>
              <c:numCache>
                <c:formatCode>0.0</c:formatCode>
                <c:ptCount val="27"/>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12.224491171292456</c:v>
                </c:pt>
                <c:pt idx="14">
                  <c:v>10.142035331278237</c:v>
                </c:pt>
                <c:pt idx="15">
                  <c:v>8.2782611084689677</c:v>
                </c:pt>
                <c:pt idx="16">
                  <c:v>7.1205086914446696</c:v>
                </c:pt>
                <c:pt idx="17">
                  <c:v>6.5452989017991854</c:v>
                </c:pt>
                <c:pt idx="18">
                  <c:v>6.1896403743599109</c:v>
                </c:pt>
                <c:pt idx="19">
                  <c:v>6.0862945044347896</c:v>
                </c:pt>
                <c:pt idx="20">
                  <c:v>6.0865671595998947</c:v>
                </c:pt>
                <c:pt idx="21">
                  <c:v>6.0011825529981593</c:v>
                </c:pt>
                <c:pt idx="22">
                  <c:v>5.8536141436372588</c:v>
                </c:pt>
                <c:pt idx="23">
                  <c:v>5.6932742742616256</c:v>
                </c:pt>
                <c:pt idx="24">
                  <c:v>5.5991947366139669</c:v>
                </c:pt>
                <c:pt idx="25">
                  <c:v>5.5108288617262247</c:v>
                </c:pt>
                <c:pt idx="26">
                  <c:v>5.4554678922176265</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94456832"/>
        <c:axId val="94470912"/>
      </c:lineChart>
      <c:catAx>
        <c:axId val="94456832"/>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94470912"/>
        <c:crossesAt val="-11"/>
        <c:auto val="1"/>
        <c:lblAlgn val="ctr"/>
        <c:lblOffset val="100"/>
        <c:tickLblSkip val="1"/>
        <c:tickMarkSkip val="1"/>
        <c:noMultiLvlLbl val="0"/>
      </c:catAx>
      <c:valAx>
        <c:axId val="94470912"/>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9445683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59787423149574848"/>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9953018372703399"/>
        </c:manualLayout>
      </c:layout>
      <c:lineChart>
        <c:grouping val="standard"/>
        <c:varyColors val="0"/>
        <c:ser>
          <c:idx val="0"/>
          <c:order val="0"/>
          <c:tx>
            <c:strRef>
              <c:f>'Chart 19'!$B$1</c:f>
              <c:strCache>
                <c:ptCount val="1"/>
                <c:pt idx="0">
                  <c:v>Current scenario</c:v>
                </c:pt>
              </c:strCache>
            </c:strRef>
          </c:tx>
          <c:spPr>
            <a:ln>
              <a:solidFill>
                <a:srgbClr val="C00000"/>
              </a:solidFill>
            </a:ln>
            <a:effectLst/>
          </c:spPr>
          <c:marker>
            <c:symbol val="none"/>
          </c:marker>
          <c:cat>
            <c:strRef>
              <c:f>'Chart 19'!$A$2:$A$40</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19'!$B$2:$B$40</c:f>
              <c:numCache>
                <c:formatCode>0.0</c:formatCode>
                <c:ptCount val="27"/>
                <c:pt idx="0">
                  <c:v>18.182538900000001</c:v>
                </c:pt>
                <c:pt idx="1">
                  <c:v>18.295916200000001</c:v>
                </c:pt>
                <c:pt idx="2">
                  <c:v>16.352967</c:v>
                </c:pt>
                <c:pt idx="3">
                  <c:v>15.679559299999999</c:v>
                </c:pt>
                <c:pt idx="4">
                  <c:v>15.6522275</c:v>
                </c:pt>
                <c:pt idx="5">
                  <c:v>14.5</c:v>
                </c:pt>
                <c:pt idx="6">
                  <c:v>14.587389399999999</c:v>
                </c:pt>
                <c:pt idx="7">
                  <c:v>14.779559300000001</c:v>
                </c:pt>
                <c:pt idx="8">
                  <c:v>14.7522275</c:v>
                </c:pt>
                <c:pt idx="9">
                  <c:v>13</c:v>
                </c:pt>
                <c:pt idx="10">
                  <c:v>11.6</c:v>
                </c:pt>
                <c:pt idx="11">
                  <c:v>12.7</c:v>
                </c:pt>
                <c:pt idx="12">
                  <c:v>13.7</c:v>
                </c:pt>
                <c:pt idx="13">
                  <c:v>11.7</c:v>
                </c:pt>
                <c:pt idx="14">
                  <c:v>12.9</c:v>
                </c:pt>
                <c:pt idx="15">
                  <c:v>13.4</c:v>
                </c:pt>
                <c:pt idx="16">
                  <c:v>14.1</c:v>
                </c:pt>
                <c:pt idx="17">
                  <c:v>14.2</c:v>
                </c:pt>
                <c:pt idx="18">
                  <c:v>14.4</c:v>
                </c:pt>
                <c:pt idx="19">
                  <c:v>14.5</c:v>
                </c:pt>
                <c:pt idx="20">
                  <c:v>14.6</c:v>
                </c:pt>
                <c:pt idx="21">
                  <c:v>14.8</c:v>
                </c:pt>
                <c:pt idx="22">
                  <c:v>14.9</c:v>
                </c:pt>
                <c:pt idx="23">
                  <c:v>15</c:v>
                </c:pt>
                <c:pt idx="24">
                  <c:v>15</c:v>
                </c:pt>
                <c:pt idx="25">
                  <c:v>15.1</c:v>
                </c:pt>
                <c:pt idx="26">
                  <c:v>15.2</c:v>
                </c:pt>
              </c:numCache>
            </c:numRef>
          </c:val>
          <c:smooth val="0"/>
          <c:extLs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104780160"/>
        <c:axId val="104781696"/>
      </c:lineChart>
      <c:catAx>
        <c:axId val="1047801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4781696"/>
        <c:crosses val="autoZero"/>
        <c:auto val="1"/>
        <c:lblAlgn val="ctr"/>
        <c:lblOffset val="100"/>
        <c:noMultiLvlLbl val="0"/>
      </c:catAx>
      <c:valAx>
        <c:axId val="104781696"/>
        <c:scaling>
          <c:orientation val="minMax"/>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4780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20'!$B$1</c:f>
              <c:strCache>
                <c:ptCount val="1"/>
                <c:pt idx="0">
                  <c:v>Private wages</c:v>
                </c:pt>
              </c:strCache>
            </c:strRef>
          </c:tx>
          <c:spPr>
            <a:ln>
              <a:solidFill>
                <a:srgbClr val="C00000"/>
              </a:solidFill>
            </a:ln>
            <a:effectLst/>
          </c:spPr>
          <c:marker>
            <c:symbol val="none"/>
          </c:marker>
          <c:cat>
            <c:strRef>
              <c:f>'Chart 20'!$A$2:$A$40</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pt idx="26">
                  <c:v>Ill</c:v>
                </c:pt>
              </c:strCache>
            </c:strRef>
          </c:cat>
          <c:val>
            <c:numRef>
              <c:f>'Chart 20'!$B$2:$B$40</c:f>
              <c:numCache>
                <c:formatCode>General</c:formatCode>
                <c:ptCount val="27"/>
                <c:pt idx="0">
                  <c:v>7.7</c:v>
                </c:pt>
                <c:pt idx="1">
                  <c:v>0</c:v>
                </c:pt>
                <c:pt idx="2">
                  <c:v>2.1</c:v>
                </c:pt>
                <c:pt idx="3">
                  <c:v>2.7</c:v>
                </c:pt>
                <c:pt idx="4">
                  <c:v>1.7</c:v>
                </c:pt>
                <c:pt idx="5">
                  <c:v>10.199999999999999</c:v>
                </c:pt>
                <c:pt idx="6">
                  <c:v>10.1</c:v>
                </c:pt>
                <c:pt idx="7">
                  <c:v>9.8000000000000007</c:v>
                </c:pt>
                <c:pt idx="8">
                  <c:v>11.1</c:v>
                </c:pt>
                <c:pt idx="9">
                  <c:v>15.1</c:v>
                </c:pt>
                <c:pt idx="10">
                  <c:v>21.7</c:v>
                </c:pt>
                <c:pt idx="11">
                  <c:v>26.6</c:v>
                </c:pt>
                <c:pt idx="12">
                  <c:v>26.5</c:v>
                </c:pt>
                <c:pt idx="13">
                  <c:v>18</c:v>
                </c:pt>
                <c:pt idx="14" formatCode="0.0">
                  <c:v>10.6</c:v>
                </c:pt>
                <c:pt idx="15" formatCode="0.0">
                  <c:v>9.8000000000000007</c:v>
                </c:pt>
                <c:pt idx="16" formatCode="0.0">
                  <c:v>9.1999999999999993</c:v>
                </c:pt>
                <c:pt idx="17" formatCode="0.0">
                  <c:v>8.4</c:v>
                </c:pt>
                <c:pt idx="18" formatCode="0.0">
                  <c:v>8.1999999999999993</c:v>
                </c:pt>
                <c:pt idx="19" formatCode="0.0">
                  <c:v>7.8</c:v>
                </c:pt>
                <c:pt idx="20" formatCode="0.0">
                  <c:v>7.5</c:v>
                </c:pt>
                <c:pt idx="21" formatCode="0.0">
                  <c:v>7.5</c:v>
                </c:pt>
                <c:pt idx="22" formatCode="0.0">
                  <c:v>7.4</c:v>
                </c:pt>
                <c:pt idx="23" formatCode="0.0">
                  <c:v>7.4</c:v>
                </c:pt>
                <c:pt idx="24" formatCode="0.0">
                  <c:v>7.3</c:v>
                </c:pt>
                <c:pt idx="25">
                  <c:v>7.3</c:v>
                </c:pt>
                <c:pt idx="26">
                  <c:v>7.2</c:v>
                </c:pt>
              </c:numCache>
            </c:numRef>
          </c:val>
          <c:smooth val="0"/>
          <c:extLs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120896512"/>
        <c:axId val="121516800"/>
      </c:lineChart>
      <c:catAx>
        <c:axId val="12089651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516800"/>
        <c:crosses val="autoZero"/>
        <c:auto val="1"/>
        <c:lblAlgn val="ctr"/>
        <c:lblOffset val="100"/>
        <c:noMultiLvlLbl val="0"/>
      </c:catAx>
      <c:valAx>
        <c:axId val="121516800"/>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8965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21'!$B$1</c:f>
              <c:strCache>
                <c:ptCount val="1"/>
                <c:pt idx="0">
                  <c:v>Current scenario</c:v>
                </c:pt>
              </c:strCache>
            </c:strRef>
          </c:tx>
          <c:spPr>
            <a:ln>
              <a:solidFill>
                <a:srgbClr val="002060"/>
              </a:solidFill>
            </a:ln>
            <a:effectLst/>
          </c:spPr>
          <c:marker>
            <c:symbol val="none"/>
          </c:marker>
          <c:cat>
            <c:strRef>
              <c:f>'Chart 21'!$A$2:$A$40</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pt idx="26">
                  <c:v>Ill</c:v>
                </c:pt>
              </c:strCache>
            </c:strRef>
          </c:cat>
          <c:val>
            <c:numRef>
              <c:f>'Chart 21'!$B$2:$B$40</c:f>
              <c:numCache>
                <c:formatCode>0.0</c:formatCode>
                <c:ptCount val="27"/>
                <c:pt idx="0">
                  <c:v>3.6348139799307235</c:v>
                </c:pt>
                <c:pt idx="1">
                  <c:v>11.07765817676102</c:v>
                </c:pt>
                <c:pt idx="2">
                  <c:v>6.9869928919768309</c:v>
                </c:pt>
                <c:pt idx="3">
                  <c:v>10.049666491470287</c:v>
                </c:pt>
                <c:pt idx="4">
                  <c:v>12.875525006187456</c:v>
                </c:pt>
                <c:pt idx="5">
                  <c:v>-2.1472114776628111</c:v>
                </c:pt>
                <c:pt idx="6">
                  <c:v>6.0127862162994372</c:v>
                </c:pt>
                <c:pt idx="7">
                  <c:v>11.313211441693472</c:v>
                </c:pt>
                <c:pt idx="8">
                  <c:v>5.6895958793128667</c:v>
                </c:pt>
                <c:pt idx="9">
                  <c:v>17.148432855124305</c:v>
                </c:pt>
                <c:pt idx="10">
                  <c:v>18.327530403241919</c:v>
                </c:pt>
                <c:pt idx="11">
                  <c:v>18.191197235204491</c:v>
                </c:pt>
                <c:pt idx="12">
                  <c:v>19.977272742144791</c:v>
                </c:pt>
                <c:pt idx="13">
                  <c:v>14.895140559194445</c:v>
                </c:pt>
                <c:pt idx="14">
                  <c:v>10.091007629654859</c:v>
                </c:pt>
                <c:pt idx="15">
                  <c:v>8.4</c:v>
                </c:pt>
                <c:pt idx="16">
                  <c:v>6.3</c:v>
                </c:pt>
                <c:pt idx="17">
                  <c:v>5.4</c:v>
                </c:pt>
                <c:pt idx="18">
                  <c:v>4.5</c:v>
                </c:pt>
                <c:pt idx="19">
                  <c:v>4.3845469635669012</c:v>
                </c:pt>
                <c:pt idx="20">
                  <c:v>4.1067786396538706</c:v>
                </c:pt>
                <c:pt idx="21">
                  <c:v>3.8179289077923553</c:v>
                </c:pt>
                <c:pt idx="22">
                  <c:v>3.8116632405734805</c:v>
                </c:pt>
                <c:pt idx="23">
                  <c:v>3.9976130401486927</c:v>
                </c:pt>
                <c:pt idx="24">
                  <c:v>4.1000000000000032</c:v>
                </c:pt>
                <c:pt idx="25">
                  <c:v>4.0999999999999996</c:v>
                </c:pt>
                <c:pt idx="26">
                  <c:v>4.2</c:v>
                </c:pt>
              </c:numCache>
            </c:numRef>
          </c:val>
          <c:smooth val="0"/>
          <c:extLs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121296768"/>
        <c:axId val="121298304"/>
      </c:lineChart>
      <c:catAx>
        <c:axId val="1212967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298304"/>
        <c:crosses val="autoZero"/>
        <c:auto val="1"/>
        <c:lblAlgn val="ctr"/>
        <c:lblOffset val="100"/>
        <c:noMultiLvlLbl val="0"/>
      </c:catAx>
      <c:valAx>
        <c:axId val="121298304"/>
        <c:scaling>
          <c:orientation val="minMax"/>
          <c:max val="25"/>
          <c:min val="-1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2967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66899786806530004"/>
        </c:manualLayout>
      </c:layout>
      <c:barChart>
        <c:barDir val="col"/>
        <c:grouping val="percentStacked"/>
        <c:varyColors val="0"/>
        <c:ser>
          <c:idx val="0"/>
          <c:order val="0"/>
          <c:tx>
            <c:strRef>
              <c:f>'Chart 22'!$A$2</c:f>
              <c:strCache>
                <c:ptCount val="1"/>
                <c:pt idx="0">
                  <c:v>Will decrease</c:v>
                </c:pt>
              </c:strCache>
            </c:strRef>
          </c:tx>
          <c:spPr>
            <a:solidFill>
              <a:schemeClr val="accent1"/>
            </a:solidFill>
            <a:ln>
              <a:noFill/>
            </a:ln>
            <a:effectLst/>
          </c:spPr>
          <c:invertIfNegative val="0"/>
          <c:cat>
            <c:strRef>
              <c:extLst>
                <c:ext xmlns:c15="http://schemas.microsoft.com/office/drawing/2012/chart" uri="{02D57815-91ED-43cb-92C2-25804820EDAC}">
                  <c15:fullRef>
                    <c15:sqref>'Chart 22'!$B$1:$T$1</c15:sqref>
                  </c15:fullRef>
                </c:ext>
              </c:extLst>
              <c:f>'Chart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'Chart 22'!$B$2:$T$2</c15:sqref>
                  </c15:fullRef>
                </c:ext>
              </c:extLst>
              <c:f>'Chart 22'!$C$2:$T$2</c:f>
              <c:numCache>
                <c:formatCode>0.0</c:formatCode>
                <c:ptCount val="18"/>
                <c:pt idx="0">
                  <c:v>14.7</c:v>
                </c:pt>
                <c:pt idx="1">
                  <c:v>13.064361191162345</c:v>
                </c:pt>
                <c:pt idx="2">
                  <c:v>9.6747289407839876</c:v>
                </c:pt>
                <c:pt idx="3">
                  <c:v>10.321489001692047</c:v>
                </c:pt>
                <c:pt idx="4">
                  <c:v>8.8952654232424688</c:v>
                </c:pt>
                <c:pt idx="5">
                  <c:v>3.2670454545454546</c:v>
                </c:pt>
                <c:pt idx="6">
                  <c:v>3.4770514603616132</c:v>
                </c:pt>
                <c:pt idx="7">
                  <c:v>9.2811646951774343</c:v>
                </c:pt>
                <c:pt idx="8">
                  <c:v>3.7514654161781942</c:v>
                </c:pt>
                <c:pt idx="9">
                  <c:v>3.0423280423280423</c:v>
                </c:pt>
                <c:pt idx="10">
                  <c:v>2.12</c:v>
                </c:pt>
                <c:pt idx="11">
                  <c:v>3.90625</c:v>
                </c:pt>
                <c:pt idx="12">
                  <c:v>3.45</c:v>
                </c:pt>
                <c:pt idx="13">
                  <c:v>8.6</c:v>
                </c:pt>
                <c:pt idx="14">
                  <c:v>10.104166666666666</c:v>
                </c:pt>
                <c:pt idx="15">
                  <c:v>9.5</c:v>
                </c:pt>
                <c:pt idx="16">
                  <c:v>9.3942054433713782</c:v>
                </c:pt>
                <c:pt idx="17">
                  <c:v>5.6020066889632103</c:v>
                </c:pt>
              </c:numCache>
            </c:numRef>
          </c:val>
          <c:extLst>
            <c:ext xmlns:c16="http://schemas.microsoft.com/office/drawing/2014/chart" uri="{C3380CC4-5D6E-409C-BE32-E72D297353CC}">
              <c16:uniqueId val="{00000000-08D6-44A3-8FF1-2219A64E32EE}"/>
            </c:ext>
          </c:extLst>
        </c:ser>
        <c:ser>
          <c:idx val="1"/>
          <c:order val="1"/>
          <c:tx>
            <c:strRef>
              <c:f>'Chart 22'!$A$3</c:f>
              <c:strCache>
                <c:ptCount val="1"/>
                <c:pt idx="0">
                  <c:v>Will stay same</c:v>
                </c:pt>
              </c:strCache>
            </c:strRef>
          </c:tx>
          <c:spPr>
            <a:solidFill>
              <a:schemeClr val="accent2"/>
            </a:solidFill>
            <a:ln>
              <a:noFill/>
            </a:ln>
            <a:effectLst/>
          </c:spPr>
          <c:invertIfNegative val="0"/>
          <c:cat>
            <c:strRef>
              <c:extLst>
                <c:ext xmlns:c15="http://schemas.microsoft.com/office/drawing/2012/chart" uri="{02D57815-91ED-43cb-92C2-25804820EDAC}">
                  <c15:fullRef>
                    <c15:sqref>'Chart 22'!$B$1:$T$1</c15:sqref>
                  </c15:fullRef>
                </c:ext>
              </c:extLst>
              <c:f>'Chart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'Chart 22'!$B$3:$T$3</c15:sqref>
                  </c15:fullRef>
                </c:ext>
              </c:extLst>
              <c:f>'Chart 22'!$C$3:$T$3</c:f>
              <c:numCache>
                <c:formatCode>0.0</c:formatCode>
                <c:ptCount val="18"/>
                <c:pt idx="0">
                  <c:v>28.8</c:v>
                </c:pt>
                <c:pt idx="1">
                  <c:v>24.975984630163303</c:v>
                </c:pt>
                <c:pt idx="2">
                  <c:v>23.603002502085072</c:v>
                </c:pt>
                <c:pt idx="3">
                  <c:v>22.081218274111674</c:v>
                </c:pt>
                <c:pt idx="4">
                  <c:v>21.52080344332855</c:v>
                </c:pt>
                <c:pt idx="5">
                  <c:v>14.772727272727273</c:v>
                </c:pt>
                <c:pt idx="6">
                  <c:v>12.100139082058414</c:v>
                </c:pt>
                <c:pt idx="7">
                  <c:v>13.830755232029118</c:v>
                </c:pt>
                <c:pt idx="8">
                  <c:v>20.281359906213364</c:v>
                </c:pt>
                <c:pt idx="9">
                  <c:v>17.063492063492063</c:v>
                </c:pt>
                <c:pt idx="10">
                  <c:v>12.74</c:v>
                </c:pt>
                <c:pt idx="11">
                  <c:v>15.9</c:v>
                </c:pt>
                <c:pt idx="12">
                  <c:v>15.11</c:v>
                </c:pt>
                <c:pt idx="13">
                  <c:v>10.375275938189846</c:v>
                </c:pt>
                <c:pt idx="14">
                  <c:v>11.041666666666666</c:v>
                </c:pt>
                <c:pt idx="15">
                  <c:v>8.75</c:v>
                </c:pt>
                <c:pt idx="16">
                  <c:v>10.272168568920105</c:v>
                </c:pt>
                <c:pt idx="17">
                  <c:v>7.5250836120401345</c:v>
                </c:pt>
              </c:numCache>
            </c:numRef>
          </c:val>
          <c:extLst>
            <c:ext xmlns:c16="http://schemas.microsoft.com/office/drawing/2014/chart" uri="{C3380CC4-5D6E-409C-BE32-E72D297353CC}">
              <c16:uniqueId val="{00000001-08D6-44A3-8FF1-2219A64E32EE}"/>
            </c:ext>
          </c:extLst>
        </c:ser>
        <c:ser>
          <c:idx val="2"/>
          <c:order val="2"/>
          <c:tx>
            <c:strRef>
              <c:f>'Chart 22'!$A$4</c:f>
              <c:strCache>
                <c:ptCount val="1"/>
                <c:pt idx="0">
                  <c:v>Will increase slowly</c:v>
                </c:pt>
              </c:strCache>
            </c:strRef>
          </c:tx>
          <c:spPr>
            <a:solidFill>
              <a:schemeClr val="accent3"/>
            </a:solidFill>
            <a:ln>
              <a:noFill/>
            </a:ln>
            <a:effectLst/>
          </c:spPr>
          <c:invertIfNegative val="0"/>
          <c:cat>
            <c:strRef>
              <c:extLst>
                <c:ext xmlns:c15="http://schemas.microsoft.com/office/drawing/2012/chart" uri="{02D57815-91ED-43cb-92C2-25804820EDAC}">
                  <c15:fullRef>
                    <c15:sqref>'Chart 22'!$B$1:$T$1</c15:sqref>
                  </c15:fullRef>
                </c:ext>
              </c:extLst>
              <c:f>'Chart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'Chart 22'!$B$4:$T$4</c15:sqref>
                  </c15:fullRef>
                </c:ext>
              </c:extLst>
              <c:f>'Chart 22'!$C$4:$T$4</c:f>
              <c:numCache>
                <c:formatCode>0.0</c:formatCode>
                <c:ptCount val="18"/>
                <c:pt idx="0">
                  <c:v>36.5</c:v>
                </c:pt>
                <c:pt idx="1">
                  <c:v>44.380403458213266</c:v>
                </c:pt>
                <c:pt idx="2">
                  <c:v>46.622185154295245</c:v>
                </c:pt>
                <c:pt idx="3">
                  <c:v>35.363790186125208</c:v>
                </c:pt>
                <c:pt idx="4">
                  <c:v>35.868005738880917</c:v>
                </c:pt>
                <c:pt idx="5">
                  <c:v>35.653409090909086</c:v>
                </c:pt>
                <c:pt idx="6">
                  <c:v>33.796940194714878</c:v>
                </c:pt>
                <c:pt idx="7">
                  <c:v>13.102820746132849</c:v>
                </c:pt>
                <c:pt idx="8">
                  <c:v>17.116060961313011</c:v>
                </c:pt>
                <c:pt idx="9">
                  <c:v>8.0687830687830679</c:v>
                </c:pt>
                <c:pt idx="10">
                  <c:v>6.99</c:v>
                </c:pt>
                <c:pt idx="11">
                  <c:v>6.8080357142857135</c:v>
                </c:pt>
                <c:pt idx="12">
                  <c:v>11.87</c:v>
                </c:pt>
                <c:pt idx="13">
                  <c:v>20.088300220750551</c:v>
                </c:pt>
                <c:pt idx="14">
                  <c:v>19.375</c:v>
                </c:pt>
                <c:pt idx="15">
                  <c:v>12.5</c:v>
                </c:pt>
                <c:pt idx="16">
                  <c:v>16.417910447761194</c:v>
                </c:pt>
                <c:pt idx="17">
                  <c:v>19.063545150501675</c:v>
                </c:pt>
              </c:numCache>
            </c:numRef>
          </c:val>
          <c:extLst>
            <c:ext xmlns:c16="http://schemas.microsoft.com/office/drawing/2014/chart" uri="{C3380CC4-5D6E-409C-BE32-E72D297353CC}">
              <c16:uniqueId val="{00000002-08D6-44A3-8FF1-2219A64E32EE}"/>
            </c:ext>
          </c:extLst>
        </c:ser>
        <c:ser>
          <c:idx val="3"/>
          <c:order val="3"/>
          <c:tx>
            <c:strRef>
              <c:f>'Chart 22'!$A$5</c:f>
              <c:strCache>
                <c:ptCount val="1"/>
                <c:pt idx="0">
                  <c:v>Will increase quickly</c:v>
                </c:pt>
              </c:strCache>
            </c:strRef>
          </c:tx>
          <c:spPr>
            <a:solidFill>
              <a:schemeClr val="accent4"/>
            </a:solidFill>
            <a:ln>
              <a:noFill/>
            </a:ln>
            <a:effectLst/>
          </c:spPr>
          <c:invertIfNegative val="0"/>
          <c:cat>
            <c:strRef>
              <c:extLst>
                <c:ext xmlns:c15="http://schemas.microsoft.com/office/drawing/2012/chart" uri="{02D57815-91ED-43cb-92C2-25804820EDAC}">
                  <c15:fullRef>
                    <c15:sqref>'Chart 22'!$B$1:$T$1</c15:sqref>
                  </c15:fullRef>
                </c:ext>
              </c:extLst>
              <c:f>'Chart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'Chart 22'!$B$5:$T$5</c15:sqref>
                  </c15:fullRef>
                </c:ext>
              </c:extLst>
              <c:f>'Chart 22'!$C$5:$T$5</c:f>
              <c:numCache>
                <c:formatCode>0.0</c:formatCode>
                <c:ptCount val="18"/>
                <c:pt idx="0">
                  <c:v>3.6</c:v>
                </c:pt>
                <c:pt idx="1">
                  <c:v>3.1700288184438041</c:v>
                </c:pt>
                <c:pt idx="2">
                  <c:v>2.2518765638031693</c:v>
                </c:pt>
                <c:pt idx="3">
                  <c:v>7.1912013536379025</c:v>
                </c:pt>
                <c:pt idx="4">
                  <c:v>7.6040172166427542</c:v>
                </c:pt>
                <c:pt idx="5">
                  <c:v>11.647727272727272</c:v>
                </c:pt>
                <c:pt idx="6">
                  <c:v>12.517385257301807</c:v>
                </c:pt>
                <c:pt idx="7">
                  <c:v>20.473157415832574</c:v>
                </c:pt>
                <c:pt idx="8">
                  <c:v>23.563892145369287</c:v>
                </c:pt>
                <c:pt idx="9">
                  <c:v>27.24867724867725</c:v>
                </c:pt>
                <c:pt idx="10">
                  <c:v>33.19</c:v>
                </c:pt>
                <c:pt idx="11">
                  <c:v>28.459821428571431</c:v>
                </c:pt>
                <c:pt idx="12">
                  <c:v>23.11</c:v>
                </c:pt>
                <c:pt idx="13">
                  <c:v>28.035320088300221</c:v>
                </c:pt>
                <c:pt idx="14">
                  <c:v>20.520833333333332</c:v>
                </c:pt>
                <c:pt idx="15">
                  <c:v>18.666666666666668</c:v>
                </c:pt>
                <c:pt idx="16">
                  <c:v>14.661984196663742</c:v>
                </c:pt>
                <c:pt idx="17">
                  <c:v>14.715719063545151</c:v>
                </c:pt>
              </c:numCache>
            </c:numRef>
          </c:val>
          <c:extLst>
            <c:ext xmlns:c16="http://schemas.microsoft.com/office/drawing/2014/chart" uri="{C3380CC4-5D6E-409C-BE32-E72D297353CC}">
              <c16:uniqueId val="{00000003-08D6-44A3-8FF1-2219A64E32EE}"/>
            </c:ext>
          </c:extLst>
        </c:ser>
        <c:ser>
          <c:idx val="4"/>
          <c:order val="4"/>
          <c:tx>
            <c:strRef>
              <c:f>'Chart 22'!$A$6</c:f>
              <c:strCache>
                <c:ptCount val="1"/>
                <c:pt idx="0">
                  <c:v>Will increase very quickly</c:v>
                </c:pt>
              </c:strCache>
            </c:strRef>
          </c:tx>
          <c:spPr>
            <a:solidFill>
              <a:schemeClr val="accent5"/>
            </a:solidFill>
            <a:ln>
              <a:noFill/>
            </a:ln>
            <a:effectLst/>
          </c:spPr>
          <c:invertIfNegative val="0"/>
          <c:cat>
            <c:strRef>
              <c:extLst>
                <c:ext xmlns:c15="http://schemas.microsoft.com/office/drawing/2012/chart" uri="{02D57815-91ED-43cb-92C2-25804820EDAC}">
                  <c15:fullRef>
                    <c15:sqref>'Chart 22'!$B$1:$T$1</c15:sqref>
                  </c15:fullRef>
                </c:ext>
              </c:extLst>
              <c:f>'Chart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'Chart 22'!$B$6:$T$6</c15:sqref>
                  </c15:fullRef>
                </c:ext>
              </c:extLst>
              <c:f>'Chart 22'!$C$6:$T$6</c:f>
              <c:numCache>
                <c:formatCode>0.0</c:formatCode>
                <c:ptCount val="18"/>
                <c:pt idx="0">
                  <c:v>1.1000000000000001</c:v>
                </c:pt>
                <c:pt idx="1">
                  <c:v>0.96061479346781953</c:v>
                </c:pt>
                <c:pt idx="2">
                  <c:v>0.33361134278565469</c:v>
                </c:pt>
                <c:pt idx="3">
                  <c:v>0.76142131979695438</c:v>
                </c:pt>
                <c:pt idx="4">
                  <c:v>0.57388809182209477</c:v>
                </c:pt>
                <c:pt idx="5">
                  <c:v>1.9886363636363635</c:v>
                </c:pt>
                <c:pt idx="6">
                  <c:v>3.05980528511822</c:v>
                </c:pt>
                <c:pt idx="7">
                  <c:v>3.9126478616924478</c:v>
                </c:pt>
                <c:pt idx="8">
                  <c:v>2.9308323563892147</c:v>
                </c:pt>
                <c:pt idx="9">
                  <c:v>3.9682539682539684</c:v>
                </c:pt>
                <c:pt idx="10">
                  <c:v>6.73</c:v>
                </c:pt>
                <c:pt idx="11">
                  <c:v>3.7946428571428568</c:v>
                </c:pt>
                <c:pt idx="12">
                  <c:v>6.04</c:v>
                </c:pt>
                <c:pt idx="13">
                  <c:v>8</c:v>
                </c:pt>
                <c:pt idx="14">
                  <c:v>7.395833333333333</c:v>
                </c:pt>
                <c:pt idx="15">
                  <c:v>8.8333333333333339</c:v>
                </c:pt>
                <c:pt idx="16">
                  <c:v>7.4626865671641784</c:v>
                </c:pt>
                <c:pt idx="17">
                  <c:v>6.7725752508361197</c:v>
                </c:pt>
              </c:numCache>
            </c:numRef>
          </c:val>
          <c:extLst>
            <c:ext xmlns:c16="http://schemas.microsoft.com/office/drawing/2014/chart" uri="{C3380CC4-5D6E-409C-BE32-E72D297353CC}">
              <c16:uniqueId val="{00000004-08D6-44A3-8FF1-2219A64E32EE}"/>
            </c:ext>
          </c:extLst>
        </c:ser>
        <c:ser>
          <c:idx val="5"/>
          <c:order val="5"/>
          <c:tx>
            <c:strRef>
              <c:f>'Chart 22'!$A$7</c:f>
              <c:strCache>
                <c:ptCount val="1"/>
                <c:pt idx="0">
                  <c:v>Find it difficult to answer</c:v>
                </c:pt>
              </c:strCache>
            </c:strRef>
          </c:tx>
          <c:spPr>
            <a:solidFill>
              <a:schemeClr val="accent6"/>
            </a:solidFill>
            <a:ln>
              <a:noFill/>
            </a:ln>
            <a:effectLst/>
          </c:spPr>
          <c:invertIfNegative val="0"/>
          <c:cat>
            <c:strRef>
              <c:extLst>
                <c:ext xmlns:c15="http://schemas.microsoft.com/office/drawing/2012/chart" uri="{02D57815-91ED-43cb-92C2-25804820EDAC}">
                  <c15:fullRef>
                    <c15:sqref>'Chart 22'!$B$1:$T$1</c15:sqref>
                  </c15:fullRef>
                </c:ext>
              </c:extLst>
              <c:f>'Chart 22'!$C$1:$T$1</c:f>
              <c:strCache>
                <c:ptCount val="18"/>
                <c:pt idx="0">
                  <c:v>III</c:v>
                </c:pt>
                <c:pt idx="1">
                  <c:v>IV </c:v>
                </c:pt>
                <c:pt idx="2">
                  <c:v>I 20</c:v>
                </c:pt>
                <c:pt idx="3">
                  <c:v>II </c:v>
                </c:pt>
                <c:pt idx="4">
                  <c:v>III</c:v>
                </c:pt>
                <c:pt idx="5">
                  <c:v>IV </c:v>
                </c:pt>
                <c:pt idx="6">
                  <c:v>I 21</c:v>
                </c:pt>
                <c:pt idx="7">
                  <c:v>II </c:v>
                </c:pt>
                <c:pt idx="8">
                  <c:v>III</c:v>
                </c:pt>
                <c:pt idx="9">
                  <c:v>IV </c:v>
                </c:pt>
                <c:pt idx="10">
                  <c:v>I 22</c:v>
                </c:pt>
                <c:pt idx="11">
                  <c:v>II </c:v>
                </c:pt>
                <c:pt idx="12">
                  <c:v>III</c:v>
                </c:pt>
                <c:pt idx="13">
                  <c:v>IV </c:v>
                </c:pt>
                <c:pt idx="14">
                  <c:v>I 23</c:v>
                </c:pt>
                <c:pt idx="15">
                  <c:v>II </c:v>
                </c:pt>
                <c:pt idx="16">
                  <c:v>III</c:v>
                </c:pt>
                <c:pt idx="17">
                  <c:v>IV </c:v>
                </c:pt>
              </c:strCache>
            </c:strRef>
          </c:cat>
          <c:val>
            <c:numRef>
              <c:extLst>
                <c:ext xmlns:c15="http://schemas.microsoft.com/office/drawing/2012/chart" uri="{02D57815-91ED-43cb-92C2-25804820EDAC}">
                  <c15:fullRef>
                    <c15:sqref>'Chart 22'!$B$7:$T$7</c15:sqref>
                  </c15:fullRef>
                </c:ext>
              </c:extLst>
              <c:f>'Chart 22'!$C$7:$T$7</c:f>
              <c:numCache>
                <c:formatCode>0.0</c:formatCode>
                <c:ptCount val="18"/>
                <c:pt idx="0">
                  <c:v>15.3</c:v>
                </c:pt>
                <c:pt idx="1">
                  <c:v>13.448607108549471</c:v>
                </c:pt>
                <c:pt idx="2">
                  <c:v>17.514595496246873</c:v>
                </c:pt>
                <c:pt idx="3">
                  <c:v>24.280879864636209</c:v>
                </c:pt>
                <c:pt idx="4">
                  <c:v>25.538020086083215</c:v>
                </c:pt>
                <c:pt idx="5">
                  <c:v>32.670454545454547</c:v>
                </c:pt>
                <c:pt idx="6">
                  <c:v>35.048678720445068</c:v>
                </c:pt>
                <c:pt idx="7">
                  <c:v>39.399454049135578</c:v>
                </c:pt>
                <c:pt idx="8">
                  <c:v>32.356389214536932</c:v>
                </c:pt>
                <c:pt idx="9">
                  <c:v>40.608465608465607</c:v>
                </c:pt>
                <c:pt idx="10">
                  <c:v>38.229999999999997</c:v>
                </c:pt>
                <c:pt idx="11">
                  <c:v>41.071428571428569</c:v>
                </c:pt>
                <c:pt idx="12">
                  <c:v>40.380000000000003</c:v>
                </c:pt>
                <c:pt idx="13">
                  <c:v>24.9</c:v>
                </c:pt>
                <c:pt idx="14">
                  <c:v>31.5625</c:v>
                </c:pt>
                <c:pt idx="15">
                  <c:v>41.75</c:v>
                </c:pt>
                <c:pt idx="16">
                  <c:v>41.791044776119399</c:v>
                </c:pt>
                <c:pt idx="17">
                  <c:v>46.321070234113712</c:v>
                </c:pt>
              </c:numCache>
            </c:numRef>
          </c:val>
          <c:extLst>
            <c:ext xmlns:c16="http://schemas.microsoft.com/office/drawing/2014/chart" uri="{C3380CC4-5D6E-409C-BE32-E72D297353CC}">
              <c16:uniqueId val="{00000005-08D6-44A3-8FF1-2219A64E32EE}"/>
            </c:ext>
          </c:extLst>
        </c:ser>
        <c:dLbls>
          <c:showLegendKey val="0"/>
          <c:showVal val="0"/>
          <c:showCatName val="0"/>
          <c:showSerName val="0"/>
          <c:showPercent val="0"/>
          <c:showBubbleSize val="0"/>
        </c:dLbls>
        <c:gapWidth val="150"/>
        <c:overlap val="100"/>
        <c:axId val="121096832"/>
        <c:axId val="121102720"/>
      </c:barChart>
      <c:catAx>
        <c:axId val="1210968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GHEA Grapalat" panose="02000506050000020003" pitchFamily="50" charset="0"/>
                <a:ea typeface="+mn-ea"/>
                <a:cs typeface="+mn-cs"/>
              </a:defRPr>
            </a:pPr>
            <a:endParaRPr lang="en-US"/>
          </a:p>
        </c:txPr>
        <c:crossAx val="121102720"/>
        <c:crosses val="autoZero"/>
        <c:auto val="1"/>
        <c:lblAlgn val="ctr"/>
        <c:lblOffset val="100"/>
        <c:noMultiLvlLbl val="0"/>
      </c:catAx>
      <c:valAx>
        <c:axId val="121102720"/>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096832"/>
        <c:crosses val="autoZero"/>
        <c:crossBetween val="between"/>
      </c:valAx>
      <c:spPr>
        <a:noFill/>
        <a:ln>
          <a:noFill/>
        </a:ln>
        <a:effectLst/>
      </c:spPr>
    </c:plotArea>
    <c:legend>
      <c:legendPos val="b"/>
      <c:layout>
        <c:manualLayout>
          <c:xMode val="edge"/>
          <c:yMode val="edge"/>
          <c:x val="1.0483730158730159E-2"/>
          <c:y val="0.86044148741422788"/>
          <c:w val="0.97650232182515628"/>
          <c:h val="0.12101094346431505"/>
        </c:manualLayout>
      </c:layout>
      <c:overlay val="0"/>
      <c:spPr>
        <a:noFill/>
        <a:ln>
          <a:noFill/>
        </a:ln>
        <a:effectLst/>
      </c:spPr>
      <c:txPr>
        <a:bodyPr rot="0" spcFirstLastPara="1" vertOverflow="ellipsis" vert="horz" wrap="square" anchor="ctr" anchorCtr="1"/>
        <a:lstStyle/>
        <a:p>
          <a:pPr>
            <a:defRPr sz="9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0761990738419"/>
          <c:y val="5.8063663280883547E-2"/>
          <c:w val="0.8231813801614245"/>
          <c:h val="0.7892878070188126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3.7535874955546687E-2"/>
                  <c:y val="-7.1917903353991244E-2"/>
                </c:manualLayout>
              </c:layout>
              <c:tx>
                <c:rich>
                  <a:bodyPr/>
                  <a:lstStyle/>
                  <a:p>
                    <a:r>
                      <a:rPr lang="en-US"/>
                      <a:t>Current scenario</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A70-4265-8AD6-0F46A8717DD6}"/>
                </c:ext>
              </c:extLst>
            </c:dLbl>
            <c:dLbl>
              <c:idx val="1"/>
              <c:tx>
                <c:rich>
                  <a:bodyPr/>
                  <a:lstStyle/>
                  <a:p>
                    <a:r>
                      <a:rPr lang="en-US"/>
                      <a:t>Scenario 1</a:t>
                    </a:r>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B08-45DE-A96C-BD9517AAC380}"/>
                </c:ext>
              </c:extLst>
            </c:dLbl>
            <c:dLbl>
              <c:idx val="2"/>
              <c:layout>
                <c:manualLayout>
                  <c:x val="-7.6793269355997007E-2"/>
                  <c:y val="-5.0151972287049464E-2"/>
                </c:manualLayout>
              </c:layout>
              <c:tx>
                <c:rich>
                  <a:bodyPr/>
                  <a:lstStyle/>
                  <a:p>
                    <a:r>
                      <a:rPr lang="en-US"/>
                      <a:t>Scenario 2</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A70-4265-8AD6-0F46A8717DD6}"/>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'Chart 23'!$B$2:$D$2</c:f>
              <c:numCache>
                <c:formatCode>0.0</c:formatCode>
                <c:ptCount val="3"/>
                <c:pt idx="0">
                  <c:v>0</c:v>
                </c:pt>
                <c:pt idx="1">
                  <c:v>0.5</c:v>
                </c:pt>
                <c:pt idx="2">
                  <c:v>-0.5</c:v>
                </c:pt>
              </c:numCache>
            </c:numRef>
          </c:xVal>
          <c:yVal>
            <c:numRef>
              <c:f>'Chart 23'!$B$3:$D$3</c:f>
              <c:numCache>
                <c:formatCode>0.0</c:formatCode>
                <c:ptCount val="3"/>
                <c:pt idx="0">
                  <c:v>0</c:v>
                </c:pt>
                <c:pt idx="1">
                  <c:v>2</c:v>
                </c:pt>
                <c:pt idx="2">
                  <c:v>-1.7</c:v>
                </c:pt>
              </c:numCache>
            </c:numRef>
          </c:yVal>
          <c:smooth val="0"/>
          <c:extLst>
            <c:ext xmlns:c16="http://schemas.microsoft.com/office/drawing/2014/chart" uri="{C3380CC4-5D6E-409C-BE32-E72D297353CC}">
              <c16:uniqueId val="{00000005-D5F9-4997-B078-C77D14535082}"/>
            </c:ext>
          </c:extLst>
        </c:ser>
        <c:dLbls>
          <c:showLegendKey val="0"/>
          <c:showVal val="1"/>
          <c:showCatName val="0"/>
          <c:showSerName val="0"/>
          <c:showPercent val="0"/>
          <c:showBubbleSize val="0"/>
        </c:dLbls>
        <c:axId val="121211136"/>
        <c:axId val="121230848"/>
      </c:scatterChart>
      <c:valAx>
        <c:axId val="121211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en-US" sz="800" b="0" i="0" u="none" strike="noStrike" baseline="0">
                    <a:effectLst/>
                  </a:rPr>
                  <a:t>Inflation scenario variance, end-2024</a:t>
                </a:r>
                <a:endParaRPr lang="en-US"/>
              </a:p>
            </c:rich>
          </c:tx>
          <c:layout>
            <c:manualLayout>
              <c:xMode val="edge"/>
              <c:yMode val="edge"/>
              <c:x val="0.22069416809705786"/>
              <c:y val="0.9145283207437462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230848"/>
        <c:crosses val="autoZero"/>
        <c:crossBetween val="midCat"/>
      </c:valAx>
      <c:valAx>
        <c:axId val="12123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en-US" sz="800" b="0" i="0" u="none" strike="noStrike" baseline="0">
                    <a:effectLst/>
                  </a:rPr>
                  <a:t>Policy interest rate variance, end-2024</a:t>
                </a:r>
                <a:endParaRPr lang="en-US" baseline="0"/>
              </a:p>
            </c:rich>
          </c:tx>
          <c:layout>
            <c:manualLayout>
              <c:xMode val="edge"/>
              <c:yMode val="edge"/>
              <c:x val="1.1025396825396825E-2"/>
              <c:y val="0.1723017886955718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211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3.92019657146132E-2"/>
          <c:w val="0.88728648082296169"/>
          <c:h val="0.66096513858294359"/>
        </c:manualLayout>
      </c:layout>
      <c:lineChart>
        <c:grouping val="standard"/>
        <c:varyColors val="0"/>
        <c:ser>
          <c:idx val="3"/>
          <c:order val="0"/>
          <c:tx>
            <c:strRef>
              <c:f>'Chart 24'!$B$1</c:f>
              <c:strCache>
                <c:ptCount val="1"/>
                <c:pt idx="0">
                  <c:v>Q4, 2022 scenario</c:v>
                </c:pt>
              </c:strCache>
            </c:strRef>
          </c:tx>
          <c:spPr>
            <a:ln w="19050" cap="rnd" cmpd="sng" algn="ctr">
              <a:solidFill>
                <a:schemeClr val="accent4"/>
              </a:solidFill>
              <a:prstDash val="solid"/>
              <a:round/>
            </a:ln>
            <a:effectLst/>
          </c:spPr>
          <c:marker>
            <c:symbol val="none"/>
          </c:marker>
          <c:cat>
            <c:strRef>
              <c:f>'Chart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'Chart 24'!$B$2:$B$39</c:f>
              <c:numCache>
                <c:formatCode>General</c:formatCode>
                <c:ptCount val="30"/>
                <c:pt idx="14" formatCode="0.0">
                  <c:v>9.9</c:v>
                </c:pt>
                <c:pt idx="15" formatCode="0.0">
                  <c:v>9.4919388500000004</c:v>
                </c:pt>
                <c:pt idx="16" formatCode="0.0">
                  <c:v>8.3000000000000007</c:v>
                </c:pt>
                <c:pt idx="17" formatCode="0.0">
                  <c:v>5.90728002</c:v>
                </c:pt>
                <c:pt idx="18" formatCode="0.0">
                  <c:v>4.4720435500000004</c:v>
                </c:pt>
                <c:pt idx="19" formatCode="0.0">
                  <c:v>3.8838448300000001</c:v>
                </c:pt>
                <c:pt idx="20" formatCode="0.0">
                  <c:v>3.6868941400000002</c:v>
                </c:pt>
                <c:pt idx="21" formatCode="0.0">
                  <c:v>3.5249374599999999</c:v>
                </c:pt>
                <c:pt idx="22" formatCode="0.0">
                  <c:v>3.64669322</c:v>
                </c:pt>
                <c:pt idx="23" formatCode="0.0">
                  <c:v>3.7882876699999999</c:v>
                </c:pt>
                <c:pt idx="24" formatCode="0.0">
                  <c:v>3.8575612499999998</c:v>
                </c:pt>
                <c:pt idx="25" formatCode="0.0">
                  <c:v>3.8623582999999999</c:v>
                </c:pt>
                <c:pt idx="26" formatCode="0.0">
                  <c:v>4</c:v>
                </c:pt>
              </c:numCache>
            </c:numRef>
          </c:val>
          <c:smooth val="0"/>
          <c:extLst>
            <c:ext xmlns:c16="http://schemas.microsoft.com/office/drawing/2014/chart" uri="{C3380CC4-5D6E-409C-BE32-E72D297353CC}">
              <c16:uniqueId val="{00000000-7623-4E09-B7F6-3AE418A35A0D}"/>
            </c:ext>
          </c:extLst>
        </c:ser>
        <c:ser>
          <c:idx val="4"/>
          <c:order val="1"/>
          <c:tx>
            <c:strRef>
              <c:f>'Chart 24'!$C$1</c:f>
              <c:strCache>
                <c:ptCount val="1"/>
                <c:pt idx="0">
                  <c:v>Q1, 2023 scenario</c:v>
                </c:pt>
              </c:strCache>
            </c:strRef>
          </c:tx>
          <c:spPr>
            <a:ln w="19050" cap="rnd" cmpd="sng" algn="ctr">
              <a:solidFill>
                <a:schemeClr val="accent5"/>
              </a:solidFill>
              <a:prstDash val="solid"/>
              <a:round/>
            </a:ln>
            <a:effectLst/>
          </c:spPr>
          <c:marker>
            <c:symbol val="none"/>
          </c:marker>
          <c:cat>
            <c:strRef>
              <c:f>'Chart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'Chart 24'!$C$2:$C$39</c:f>
              <c:numCache>
                <c:formatCode>General</c:formatCode>
                <c:ptCount val="30"/>
                <c:pt idx="15" formatCode="0.0">
                  <c:v>8.3038746400000001</c:v>
                </c:pt>
                <c:pt idx="16" formatCode="0.0">
                  <c:v>6.8902521300000004</c:v>
                </c:pt>
                <c:pt idx="17" formatCode="0.0">
                  <c:v>3.8585587499999998</c:v>
                </c:pt>
                <c:pt idx="18" formatCode="0.0">
                  <c:v>2.7323730300000002</c:v>
                </c:pt>
                <c:pt idx="19" formatCode="0.0">
                  <c:v>2.81790853</c:v>
                </c:pt>
                <c:pt idx="20" formatCode="0.0">
                  <c:v>3.5479307200000001</c:v>
                </c:pt>
                <c:pt idx="21" formatCode="0.0">
                  <c:v>3.8785478699999998</c:v>
                </c:pt>
                <c:pt idx="22" formatCode="0.0">
                  <c:v>3.9170607899999998</c:v>
                </c:pt>
                <c:pt idx="23" formatCode="0.0">
                  <c:v>4.0406104899999997</c:v>
                </c:pt>
                <c:pt idx="24" formatCode="0.0">
                  <c:v>4.1394717400000003</c:v>
                </c:pt>
                <c:pt idx="25" formatCode="0.0">
                  <c:v>4.1935526100000002</c:v>
                </c:pt>
                <c:pt idx="26" formatCode="0.0">
                  <c:v>4.0999999999999996</c:v>
                </c:pt>
                <c:pt idx="27" formatCode="0.0">
                  <c:v>4</c:v>
                </c:pt>
              </c:numCache>
            </c:numRef>
          </c:val>
          <c:smooth val="0"/>
          <c:extLst>
            <c:ext xmlns:c16="http://schemas.microsoft.com/office/drawing/2014/chart" uri="{C3380CC4-5D6E-409C-BE32-E72D297353CC}">
              <c16:uniqueId val="{00000001-7623-4E09-B7F6-3AE418A35A0D}"/>
            </c:ext>
          </c:extLst>
        </c:ser>
        <c:ser>
          <c:idx val="5"/>
          <c:order val="2"/>
          <c:tx>
            <c:strRef>
              <c:f>'Chart 24'!$D$1</c:f>
              <c:strCache>
                <c:ptCount val="1"/>
                <c:pt idx="0">
                  <c:v>Q2, 2023 scenario</c:v>
                </c:pt>
              </c:strCache>
            </c:strRef>
          </c:tx>
          <c:spPr>
            <a:ln w="19050" cap="rnd" cmpd="sng" algn="ctr">
              <a:solidFill>
                <a:schemeClr val="accent6"/>
              </a:solidFill>
              <a:prstDash val="solid"/>
              <a:round/>
            </a:ln>
            <a:effectLst/>
          </c:spPr>
          <c:marker>
            <c:symbol val="none"/>
          </c:marker>
          <c:cat>
            <c:strRef>
              <c:f>'Chart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'Chart 24'!$D$2:$D$39</c:f>
              <c:numCache>
                <c:formatCode>General</c:formatCode>
                <c:ptCount val="30"/>
                <c:pt idx="16" formatCode="0.0">
                  <c:v>5.4543570386767612</c:v>
                </c:pt>
                <c:pt idx="17" formatCode="0.0">
                  <c:v>0.15</c:v>
                </c:pt>
                <c:pt idx="18" formatCode="0.0">
                  <c:v>0.1</c:v>
                </c:pt>
                <c:pt idx="19" formatCode="0.0">
                  <c:v>0.4</c:v>
                </c:pt>
                <c:pt idx="20" formatCode="0.0">
                  <c:v>1.51</c:v>
                </c:pt>
                <c:pt idx="21" formatCode="0.0">
                  <c:v>3.58</c:v>
                </c:pt>
                <c:pt idx="22" formatCode="0.0">
                  <c:v>3.63</c:v>
                </c:pt>
                <c:pt idx="23" formatCode="0.0">
                  <c:v>3.48</c:v>
                </c:pt>
                <c:pt idx="24" formatCode="0.0">
                  <c:v>3.6</c:v>
                </c:pt>
                <c:pt idx="25" formatCode="0.0">
                  <c:v>3.73</c:v>
                </c:pt>
                <c:pt idx="26" formatCode="0.0">
                  <c:v>3.82</c:v>
                </c:pt>
                <c:pt idx="27" formatCode="0.0">
                  <c:v>3.87</c:v>
                </c:pt>
                <c:pt idx="28" formatCode="0.0">
                  <c:v>4</c:v>
                </c:pt>
              </c:numCache>
            </c:numRef>
          </c:val>
          <c:smooth val="0"/>
          <c:extLst>
            <c:ext xmlns:c16="http://schemas.microsoft.com/office/drawing/2014/chart" uri="{C3380CC4-5D6E-409C-BE32-E72D297353CC}">
              <c16:uniqueId val="{00000002-7623-4E09-B7F6-3AE418A35A0D}"/>
            </c:ext>
          </c:extLst>
        </c:ser>
        <c:ser>
          <c:idx val="6"/>
          <c:order val="3"/>
          <c:tx>
            <c:strRef>
              <c:f>'Chart 24'!$E$1</c:f>
              <c:strCache>
                <c:ptCount val="1"/>
                <c:pt idx="0">
                  <c:v>Q3, 2023 scenario</c:v>
                </c:pt>
              </c:strCache>
            </c:strRef>
          </c:tx>
          <c:spPr>
            <a:ln w="19050" cap="rnd" cmpd="sng" algn="ctr">
              <a:solidFill>
                <a:schemeClr val="accent1">
                  <a:lumMod val="60000"/>
                </a:schemeClr>
              </a:solidFill>
              <a:prstDash val="solid"/>
              <a:round/>
            </a:ln>
            <a:effectLst/>
          </c:spPr>
          <c:marker>
            <c:symbol val="none"/>
          </c:marker>
          <c:cat>
            <c:strRef>
              <c:f>'Chart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'Chart 24'!$E$2:$E$39</c:f>
              <c:numCache>
                <c:formatCode>General</c:formatCode>
                <c:ptCount val="30"/>
                <c:pt idx="17" formatCode="0.0">
                  <c:v>-0.50420047899999998</c:v>
                </c:pt>
                <c:pt idx="18" formatCode="0.0">
                  <c:v>-0.37592918600000003</c:v>
                </c:pt>
                <c:pt idx="19" formatCode="0.0">
                  <c:v>0.20604288700000001</c:v>
                </c:pt>
                <c:pt idx="20" formatCode="0.0">
                  <c:v>1.7511237900000001</c:v>
                </c:pt>
                <c:pt idx="21" formatCode="0.0">
                  <c:v>3.5458815600000002</c:v>
                </c:pt>
                <c:pt idx="22" formatCode="0.0">
                  <c:v>3.0577315700000001</c:v>
                </c:pt>
                <c:pt idx="23" formatCode="0.0">
                  <c:v>2.59690464</c:v>
                </c:pt>
                <c:pt idx="24" formatCode="0.0">
                  <c:v>2.5566707100000001</c:v>
                </c:pt>
                <c:pt idx="25" formatCode="0.0">
                  <c:v>2.8488704199999999</c:v>
                </c:pt>
                <c:pt idx="26" formatCode="0.0">
                  <c:v>3.1831339999999999</c:v>
                </c:pt>
                <c:pt idx="27" formatCode="0.0">
                  <c:v>3.4631239100000002</c:v>
                </c:pt>
                <c:pt idx="28" formatCode="0.0">
                  <c:v>3.6958997500000002</c:v>
                </c:pt>
                <c:pt idx="29" formatCode="0.0">
                  <c:v>4</c:v>
                </c:pt>
              </c:numCache>
            </c:numRef>
          </c:val>
          <c:smooth val="0"/>
          <c:extLst>
            <c:ext xmlns:c16="http://schemas.microsoft.com/office/drawing/2014/chart" uri="{C3380CC4-5D6E-409C-BE32-E72D297353CC}">
              <c16:uniqueId val="{00000003-7623-4E09-B7F6-3AE418A35A0D}"/>
            </c:ext>
          </c:extLst>
        </c:ser>
        <c:ser>
          <c:idx val="7"/>
          <c:order val="4"/>
          <c:tx>
            <c:strRef>
              <c:f>'Chart 24'!$F$1</c:f>
              <c:strCache>
                <c:ptCount val="1"/>
                <c:pt idx="0">
                  <c:v>Actual inflation</c:v>
                </c:pt>
              </c:strCache>
            </c:strRef>
          </c:tx>
          <c:spPr>
            <a:ln w="19050" cap="rnd" cmpd="sng" algn="ctr">
              <a:solidFill>
                <a:schemeClr val="accent2">
                  <a:lumMod val="60000"/>
                </a:schemeClr>
              </a:solidFill>
              <a:prstDash val="solid"/>
              <a:round/>
            </a:ln>
            <a:effectLst/>
          </c:spPr>
          <c:marker>
            <c:symbol val="none"/>
          </c:marker>
          <c:cat>
            <c:strRef>
              <c:f>'Chart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'Chart 24'!$F$10:$F$36</c:f>
              <c:numCache>
                <c:formatCode>0.0</c:formatCode>
                <c:ptCount val="27"/>
                <c:pt idx="0">
                  <c:v>1.9</c:v>
                </c:pt>
                <c:pt idx="1">
                  <c:v>2.5</c:v>
                </c:pt>
                <c:pt idx="2">
                  <c:v>0.5</c:v>
                </c:pt>
                <c:pt idx="3">
                  <c:v>0.7</c:v>
                </c:pt>
                <c:pt idx="4">
                  <c:v>-0.11</c:v>
                </c:pt>
                <c:pt idx="5">
                  <c:v>1.7</c:v>
                </c:pt>
                <c:pt idx="6">
                  <c:v>1.432684471732145</c:v>
                </c:pt>
                <c:pt idx="7">
                  <c:v>3.7</c:v>
                </c:pt>
                <c:pt idx="8">
                  <c:v>5.8</c:v>
                </c:pt>
                <c:pt idx="9">
                  <c:v>6.5</c:v>
                </c:pt>
                <c:pt idx="10">
                  <c:v>8.9</c:v>
                </c:pt>
                <c:pt idx="11">
                  <c:v>7.6754534627573321</c:v>
                </c:pt>
                <c:pt idx="12">
                  <c:v>7.4</c:v>
                </c:pt>
                <c:pt idx="13">
                  <c:v>10.277471</c:v>
                </c:pt>
                <c:pt idx="14">
                  <c:v>9.9</c:v>
                </c:pt>
                <c:pt idx="15">
                  <c:v>8.3000000000000007</c:v>
                </c:pt>
                <c:pt idx="16">
                  <c:v>5.5</c:v>
                </c:pt>
                <c:pt idx="17">
                  <c:v>-0.5</c:v>
                </c:pt>
                <c:pt idx="18">
                  <c:v>0.1</c:v>
                </c:pt>
              </c:numCache>
            </c:numRef>
          </c:val>
          <c:smooth val="0"/>
          <c:extLst>
            <c:ext xmlns:c16="http://schemas.microsoft.com/office/drawing/2014/chart" uri="{C3380CC4-5D6E-409C-BE32-E72D297353CC}">
              <c16:uniqueId val="{00000004-7623-4E09-B7F6-3AE418A35A0D}"/>
            </c:ext>
          </c:extLst>
        </c:ser>
        <c:ser>
          <c:idx val="8"/>
          <c:order val="5"/>
          <c:tx>
            <c:strRef>
              <c:f>'Chart 24'!$G$1</c:f>
              <c:strCache>
                <c:ptCount val="1"/>
                <c:pt idx="0">
                  <c:v>12-month core inflation</c:v>
                </c:pt>
              </c:strCache>
            </c:strRef>
          </c:tx>
          <c:spPr>
            <a:ln w="19050" cap="rnd" cmpd="sng" algn="ctr">
              <a:solidFill>
                <a:schemeClr val="accent3">
                  <a:lumMod val="60000"/>
                </a:schemeClr>
              </a:solidFill>
              <a:prstDash val="solid"/>
              <a:round/>
            </a:ln>
            <a:effectLst/>
          </c:spPr>
          <c:marker>
            <c:symbol val="none"/>
          </c:marker>
          <c:cat>
            <c:strRef>
              <c:f>'Chart 24'!$A$2:$A$39</c:f>
              <c:strCache>
                <c:ptCount val="30"/>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pt idx="27">
                  <c:v>IV</c:v>
                </c:pt>
                <c:pt idx="28">
                  <c:v>I 26</c:v>
                </c:pt>
                <c:pt idx="29">
                  <c:v>II</c:v>
                </c:pt>
              </c:strCache>
            </c:strRef>
          </c:cat>
          <c:val>
            <c:numRef>
              <c:f>'Chart 24'!$G$10:$G$36</c:f>
              <c:numCache>
                <c:formatCode>0.0</c:formatCode>
                <c:ptCount val="27"/>
                <c:pt idx="0">
                  <c:v>1.3</c:v>
                </c:pt>
                <c:pt idx="1">
                  <c:v>1.5</c:v>
                </c:pt>
                <c:pt idx="2">
                  <c:v>1.1000000000000001</c:v>
                </c:pt>
                <c:pt idx="3">
                  <c:v>0.7</c:v>
                </c:pt>
                <c:pt idx="4">
                  <c:v>0.54</c:v>
                </c:pt>
                <c:pt idx="5">
                  <c:v>0.77684596156544217</c:v>
                </c:pt>
                <c:pt idx="6">
                  <c:v>1.3397678509690962</c:v>
                </c:pt>
                <c:pt idx="7">
                  <c:v>3.6</c:v>
                </c:pt>
                <c:pt idx="8">
                  <c:v>6.6</c:v>
                </c:pt>
                <c:pt idx="9">
                  <c:v>7.8</c:v>
                </c:pt>
                <c:pt idx="10">
                  <c:v>8</c:v>
                </c:pt>
                <c:pt idx="11">
                  <c:v>7.25</c:v>
                </c:pt>
                <c:pt idx="12">
                  <c:v>7</c:v>
                </c:pt>
                <c:pt idx="13">
                  <c:v>9.44</c:v>
                </c:pt>
                <c:pt idx="14">
                  <c:v>10.5</c:v>
                </c:pt>
                <c:pt idx="15">
                  <c:v>9.5</c:v>
                </c:pt>
                <c:pt idx="16">
                  <c:v>6.4</c:v>
                </c:pt>
                <c:pt idx="17">
                  <c:v>1.5</c:v>
                </c:pt>
                <c:pt idx="18">
                  <c:v>-0.1</c:v>
                </c:pt>
              </c:numCache>
            </c:numRef>
          </c:val>
          <c:smooth val="0"/>
          <c:extLst>
            <c:ext xmlns:c16="http://schemas.microsoft.com/office/drawing/2014/chart" uri="{C3380CC4-5D6E-409C-BE32-E72D297353CC}">
              <c16:uniqueId val="{00000005-7623-4E09-B7F6-3AE418A35A0D}"/>
            </c:ext>
          </c:extLst>
        </c:ser>
        <c:dLbls>
          <c:showLegendKey val="0"/>
          <c:showVal val="0"/>
          <c:showCatName val="0"/>
          <c:showSerName val="0"/>
          <c:showPercent val="0"/>
          <c:showBubbleSize val="0"/>
        </c:dLbls>
        <c:smooth val="0"/>
        <c:axId val="526512584"/>
        <c:axId val="526512976"/>
      </c:lineChart>
      <c:catAx>
        <c:axId val="526512584"/>
        <c:scaling>
          <c:orientation val="minMax"/>
        </c:scaling>
        <c:delete val="0"/>
        <c:axPos val="b"/>
        <c:numFmt formatCode="General" sourceLinked="1"/>
        <c:majorTickMark val="out"/>
        <c:minorTickMark val="none"/>
        <c:tickLblPos val="low"/>
        <c:spPr>
          <a:noFill/>
          <a:ln w="9525"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976"/>
        <c:crosses val="autoZero"/>
        <c:auto val="1"/>
        <c:lblAlgn val="ctr"/>
        <c:lblOffset val="100"/>
        <c:noMultiLvlLbl val="0"/>
      </c:catAx>
      <c:valAx>
        <c:axId val="526512976"/>
        <c:scaling>
          <c:orientation val="minMax"/>
          <c:max val="11"/>
          <c:min val="-1"/>
        </c:scaling>
        <c:delete val="0"/>
        <c:axPos val="l"/>
        <c:numFmt formatCode="0" sourceLinked="0"/>
        <c:majorTickMark val="out"/>
        <c:minorTickMark val="none"/>
        <c:tickLblPos val="nextTo"/>
        <c:spPr>
          <a:noFill/>
          <a:ln w="6350"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584"/>
        <c:crosses val="autoZero"/>
        <c:crossBetween val="between"/>
        <c:majorUnit val="1"/>
      </c:valAx>
      <c:spPr>
        <a:noFill/>
        <a:ln w="25400">
          <a:noFill/>
        </a:ln>
        <a:effectLst/>
      </c:spPr>
    </c:plotArea>
    <c:legend>
      <c:legendPos val="b"/>
      <c:layout>
        <c:manualLayout>
          <c:xMode val="edge"/>
          <c:yMode val="edge"/>
          <c:x val="4.2637001548330271E-3"/>
          <c:y val="0.84787954332546367"/>
          <c:w val="0.97424423013807326"/>
          <c:h val="0.12504334515719714"/>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24846046786526"/>
          <c:y val="5.2906438165817506E-2"/>
          <c:w val="0.87114449676841244"/>
          <c:h val="0.68459124594719778"/>
        </c:manualLayout>
      </c:layout>
      <c:lineChart>
        <c:grouping val="standard"/>
        <c:varyColors val="0"/>
        <c:ser>
          <c:idx val="3"/>
          <c:order val="0"/>
          <c:tx>
            <c:strRef>
              <c:f>'Chart 25'!$B$2</c:f>
              <c:strCache>
                <c:ptCount val="1"/>
                <c:pt idx="0">
                  <c:v>Inflation</c:v>
                </c:pt>
              </c:strCache>
            </c:strRef>
          </c:tx>
          <c:marker>
            <c:symbol val="none"/>
          </c:marker>
          <c:cat>
            <c:numRef>
              <c:f>'Chart 25'!$A$3:$A$47</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25'!$B$3:$B$47</c:f>
              <c:numCache>
                <c:formatCode>0.0</c:formatCode>
                <c:ptCount val="45"/>
                <c:pt idx="0">
                  <c:v>0.27658563406932046</c:v>
                </c:pt>
                <c:pt idx="1">
                  <c:v>-0.54084569473357647</c:v>
                </c:pt>
                <c:pt idx="2">
                  <c:v>-0.11022336893734064</c:v>
                </c:pt>
                <c:pt idx="3">
                  <c:v>0.85542195075301208</c:v>
                </c:pt>
                <c:pt idx="4">
                  <c:v>1.1580085630585586</c:v>
                </c:pt>
                <c:pt idx="5">
                  <c:v>1.6775261712187017</c:v>
                </c:pt>
                <c:pt idx="6">
                  <c:v>1.518789830326071</c:v>
                </c:pt>
                <c:pt idx="7">
                  <c:v>1.8167405331195141</c:v>
                </c:pt>
                <c:pt idx="8">
                  <c:v>1.432684471732145</c:v>
                </c:pt>
                <c:pt idx="9">
                  <c:v>1.3441364663877948</c:v>
                </c:pt>
                <c:pt idx="10">
                  <c:v>1.5585891969739833</c:v>
                </c:pt>
                <c:pt idx="11">
                  <c:v>3.6638246566410544</c:v>
                </c:pt>
                <c:pt idx="12">
                  <c:v>4.5145896418806757</c:v>
                </c:pt>
                <c:pt idx="13">
                  <c:v>5.3267515218686157</c:v>
                </c:pt>
                <c:pt idx="14">
                  <c:v>5.7810093225210153</c:v>
                </c:pt>
                <c:pt idx="15">
                  <c:v>6.1569193415034249</c:v>
                </c:pt>
                <c:pt idx="16">
                  <c:v>5.9006948589405113</c:v>
                </c:pt>
                <c:pt idx="17">
                  <c:v>6.5046445234630141</c:v>
                </c:pt>
                <c:pt idx="18">
                  <c:v>8.2227275731565896</c:v>
                </c:pt>
                <c:pt idx="19">
                  <c:v>8.7823860822629456</c:v>
                </c:pt>
                <c:pt idx="20">
                  <c:v>8.888653955380704</c:v>
                </c:pt>
                <c:pt idx="21">
                  <c:v>9.1040943851331804</c:v>
                </c:pt>
                <c:pt idx="22">
                  <c:v>9.5566762184103169</c:v>
                </c:pt>
                <c:pt idx="23">
                  <c:v>7.6754534627573037</c:v>
                </c:pt>
                <c:pt idx="24">
                  <c:v>7.0769205766376473</c:v>
                </c:pt>
                <c:pt idx="25">
                  <c:v>6.5432090002152989</c:v>
                </c:pt>
                <c:pt idx="26">
                  <c:v>7.3617969746000398</c:v>
                </c:pt>
                <c:pt idx="27">
                  <c:v>8.425258051920423</c:v>
                </c:pt>
                <c:pt idx="28">
                  <c:v>8.986291781695229</c:v>
                </c:pt>
                <c:pt idx="29">
                  <c:v>10.274467693331417</c:v>
                </c:pt>
                <c:pt idx="30">
                  <c:v>9.3216627279492741</c:v>
                </c:pt>
                <c:pt idx="31">
                  <c:v>9.1287829914559211</c:v>
                </c:pt>
                <c:pt idx="32">
                  <c:v>9.9151144159474569</c:v>
                </c:pt>
                <c:pt idx="33">
                  <c:v>9.477165434431484</c:v>
                </c:pt>
                <c:pt idx="34">
                  <c:v>8.8458529072118779</c:v>
                </c:pt>
                <c:pt idx="35">
                  <c:v>8.3038746904979632</c:v>
                </c:pt>
                <c:pt idx="36">
                  <c:v>8.0524934877247176</c:v>
                </c:pt>
                <c:pt idx="37">
                  <c:v>8.0516246388394137</c:v>
                </c:pt>
                <c:pt idx="38">
                  <c:v>5.4508346584249239</c:v>
                </c:pt>
                <c:pt idx="39">
                  <c:v>3.2379976666672832</c:v>
                </c:pt>
                <c:pt idx="40">
                  <c:v>1.2882103317104878</c:v>
                </c:pt>
                <c:pt idx="41">
                  <c:v>-0.5064612212229207</c:v>
                </c:pt>
                <c:pt idx="42">
                  <c:v>-0.1</c:v>
                </c:pt>
                <c:pt idx="43">
                  <c:v>-0.2</c:v>
                </c:pt>
                <c:pt idx="44">
                  <c:v>0.1</c:v>
                </c:pt>
              </c:numCache>
            </c:numRef>
          </c:val>
          <c:smooth val="0"/>
          <c:extLst>
            <c:ext xmlns:c16="http://schemas.microsoft.com/office/drawing/2014/chart" uri="{C3380CC4-5D6E-409C-BE32-E72D297353CC}">
              <c16:uniqueId val="{00000003-04D8-4793-96A1-170509D4AA47}"/>
            </c:ext>
          </c:extLst>
        </c:ser>
        <c:ser>
          <c:idx val="4"/>
          <c:order val="1"/>
          <c:tx>
            <c:strRef>
              <c:f>'Chart 25'!$C$2</c:f>
              <c:strCache>
                <c:ptCount val="1"/>
                <c:pt idx="0">
                  <c:v>Inflation of non-regulated services</c:v>
                </c:pt>
              </c:strCache>
            </c:strRef>
          </c:tx>
          <c:spPr>
            <a:ln w="19050" cap="rnd">
              <a:solidFill>
                <a:schemeClr val="accent5"/>
              </a:solidFill>
              <a:round/>
            </a:ln>
            <a:effectLst/>
          </c:spPr>
          <c:marker>
            <c:symbol val="none"/>
          </c:marker>
          <c:cat>
            <c:numRef>
              <c:f>'Chart 25'!$A$3:$A$47</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25'!$C$3:$C$47</c:f>
              <c:numCache>
                <c:formatCode>0.0</c:formatCode>
                <c:ptCount val="45"/>
                <c:pt idx="0">
                  <c:v>1.7937334430271079</c:v>
                </c:pt>
                <c:pt idx="1">
                  <c:v>1.4683491455214721</c:v>
                </c:pt>
                <c:pt idx="2">
                  <c:v>1.2744740474224869</c:v>
                </c:pt>
                <c:pt idx="3">
                  <c:v>0.99414845823947928</c:v>
                </c:pt>
                <c:pt idx="4">
                  <c:v>0.80301910145594491</c:v>
                </c:pt>
                <c:pt idx="5">
                  <c:v>1.0866598857826233</c:v>
                </c:pt>
                <c:pt idx="6">
                  <c:v>1.3169862854481806</c:v>
                </c:pt>
                <c:pt idx="7">
                  <c:v>1.3797348538627574</c:v>
                </c:pt>
                <c:pt idx="8">
                  <c:v>1.635599931841611</c:v>
                </c:pt>
                <c:pt idx="9">
                  <c:v>1.5950692958607533</c:v>
                </c:pt>
                <c:pt idx="10">
                  <c:v>1.8671240932437598</c:v>
                </c:pt>
                <c:pt idx="11">
                  <c:v>2.1215803010802574</c:v>
                </c:pt>
                <c:pt idx="12">
                  <c:v>2.3131861056505869</c:v>
                </c:pt>
                <c:pt idx="13">
                  <c:v>2.7380429371867763</c:v>
                </c:pt>
                <c:pt idx="14">
                  <c:v>3.2411366746006252</c:v>
                </c:pt>
                <c:pt idx="15">
                  <c:v>3.4527089306429843</c:v>
                </c:pt>
                <c:pt idx="16">
                  <c:v>3.683958366745415</c:v>
                </c:pt>
                <c:pt idx="17">
                  <c:v>3.4856903283643419</c:v>
                </c:pt>
                <c:pt idx="18">
                  <c:v>2.8931732257474891</c:v>
                </c:pt>
                <c:pt idx="19">
                  <c:v>2.7977396009851105</c:v>
                </c:pt>
                <c:pt idx="20">
                  <c:v>2.3204468451492204</c:v>
                </c:pt>
                <c:pt idx="21">
                  <c:v>2.4461421793542399</c:v>
                </c:pt>
                <c:pt idx="22">
                  <c:v>2.6917658849789632</c:v>
                </c:pt>
                <c:pt idx="23">
                  <c:v>2.5854317328613377</c:v>
                </c:pt>
                <c:pt idx="24">
                  <c:v>2.0543966764124235</c:v>
                </c:pt>
                <c:pt idx="25">
                  <c:v>2.147248318227895</c:v>
                </c:pt>
                <c:pt idx="26">
                  <c:v>3.0433106871994795</c:v>
                </c:pt>
                <c:pt idx="27">
                  <c:v>3.8119392175732401</c:v>
                </c:pt>
                <c:pt idx="28">
                  <c:v>4.7233620101658289</c:v>
                </c:pt>
                <c:pt idx="29">
                  <c:v>5.4580408772954172</c:v>
                </c:pt>
                <c:pt idx="30">
                  <c:v>6.3436541736143823</c:v>
                </c:pt>
                <c:pt idx="31">
                  <c:v>6.8808575393836833</c:v>
                </c:pt>
                <c:pt idx="32">
                  <c:v>8.5490797090906625</c:v>
                </c:pt>
                <c:pt idx="33">
                  <c:v>9.0629937209236715</c:v>
                </c:pt>
                <c:pt idx="34">
                  <c:v>8.8594142049600606</c:v>
                </c:pt>
                <c:pt idx="35">
                  <c:v>8.8151760513766959</c:v>
                </c:pt>
                <c:pt idx="36">
                  <c:v>9.3835176585978815</c:v>
                </c:pt>
                <c:pt idx="37">
                  <c:v>9.5874034886011685</c:v>
                </c:pt>
                <c:pt idx="38">
                  <c:v>9.3562605290968435</c:v>
                </c:pt>
                <c:pt idx="39">
                  <c:v>8.7602788577199533</c:v>
                </c:pt>
                <c:pt idx="40">
                  <c:v>8.2459361687775328</c:v>
                </c:pt>
                <c:pt idx="41">
                  <c:v>7.2266049980203633</c:v>
                </c:pt>
                <c:pt idx="42">
                  <c:v>6.8</c:v>
                </c:pt>
                <c:pt idx="43">
                  <c:v>6.6</c:v>
                </c:pt>
                <c:pt idx="44">
                  <c:v>5.7</c:v>
                </c:pt>
              </c:numCache>
            </c:numRef>
          </c:val>
          <c:smooth val="0"/>
          <c:extLst>
            <c:ext xmlns:c16="http://schemas.microsoft.com/office/drawing/2014/chart" uri="{C3380CC4-5D6E-409C-BE32-E72D297353CC}">
              <c16:uniqueId val="{00000000-B9BA-433E-8897-0DA0A4A6C365}"/>
            </c:ext>
          </c:extLst>
        </c:ser>
        <c:ser>
          <c:idx val="5"/>
          <c:order val="2"/>
          <c:tx>
            <c:strRef>
              <c:f>'Chart 25'!$D$2</c:f>
              <c:strCache>
                <c:ptCount val="1"/>
                <c:pt idx="0">
                  <c:v>Core inflation</c:v>
                </c:pt>
              </c:strCache>
            </c:strRef>
          </c:tx>
          <c:marker>
            <c:symbol val="none"/>
          </c:marker>
          <c:cat>
            <c:numRef>
              <c:f>'Chart 25'!$A$3:$A$47</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25'!$D$3:$D$47</c:f>
              <c:numCache>
                <c:formatCode>0.0</c:formatCode>
                <c:ptCount val="45"/>
                <c:pt idx="0">
                  <c:v>0.86538957196520983</c:v>
                </c:pt>
                <c:pt idx="1">
                  <c:v>0.77184062474053405</c:v>
                </c:pt>
                <c:pt idx="2">
                  <c:v>0.54227164049494547</c:v>
                </c:pt>
                <c:pt idx="3">
                  <c:v>1.1321822131247927</c:v>
                </c:pt>
                <c:pt idx="4">
                  <c:v>0.86253079378988673</c:v>
                </c:pt>
                <c:pt idx="5">
                  <c:v>0.77684596156544217</c:v>
                </c:pt>
                <c:pt idx="6">
                  <c:v>0.8340682821257559</c:v>
                </c:pt>
                <c:pt idx="7">
                  <c:v>1.0666176019744</c:v>
                </c:pt>
                <c:pt idx="8">
                  <c:v>1.3432163084943909</c:v>
                </c:pt>
                <c:pt idx="9">
                  <c:v>1.682216756033867</c:v>
                </c:pt>
                <c:pt idx="10">
                  <c:v>1.9900660199622564</c:v>
                </c:pt>
                <c:pt idx="11">
                  <c:v>3.6322694344940345</c:v>
                </c:pt>
                <c:pt idx="12">
                  <c:v>4.6777752929497325</c:v>
                </c:pt>
                <c:pt idx="13">
                  <c:v>5.4829754365411958</c:v>
                </c:pt>
                <c:pt idx="14">
                  <c:v>6.6256762105504095</c:v>
                </c:pt>
                <c:pt idx="15">
                  <c:v>6.751268627731676</c:v>
                </c:pt>
                <c:pt idx="16">
                  <c:v>7.393628195284947</c:v>
                </c:pt>
                <c:pt idx="17">
                  <c:v>7.8259767874086208</c:v>
                </c:pt>
                <c:pt idx="18">
                  <c:v>8.1093537485616309</c:v>
                </c:pt>
                <c:pt idx="19">
                  <c:v>8.0379242186285609</c:v>
                </c:pt>
                <c:pt idx="20">
                  <c:v>7.9880734583744442</c:v>
                </c:pt>
                <c:pt idx="21">
                  <c:v>7.8765202676341914</c:v>
                </c:pt>
                <c:pt idx="22">
                  <c:v>8.3772656385054063</c:v>
                </c:pt>
                <c:pt idx="23">
                  <c:v>7.2509011281681808</c:v>
                </c:pt>
                <c:pt idx="24">
                  <c:v>6.60162670741569</c:v>
                </c:pt>
                <c:pt idx="25">
                  <c:v>6.3614506423955959</c:v>
                </c:pt>
                <c:pt idx="26">
                  <c:v>6.9671454857929405</c:v>
                </c:pt>
                <c:pt idx="27">
                  <c:v>7.9799047833968757</c:v>
                </c:pt>
                <c:pt idx="28">
                  <c:v>8.3564098161367042</c:v>
                </c:pt>
                <c:pt idx="29">
                  <c:v>9.4404331247470736</c:v>
                </c:pt>
                <c:pt idx="30">
                  <c:v>10.10041008820204</c:v>
                </c:pt>
                <c:pt idx="31">
                  <c:v>10.230227924035489</c:v>
                </c:pt>
                <c:pt idx="32">
                  <c:v>10.540276376631084</c:v>
                </c:pt>
                <c:pt idx="33">
                  <c:v>10.488322377082284</c:v>
                </c:pt>
                <c:pt idx="34">
                  <c:v>9.8756503499294581</c:v>
                </c:pt>
                <c:pt idx="35">
                  <c:v>9.4793414473782747</c:v>
                </c:pt>
                <c:pt idx="36">
                  <c:v>9.0991561824248066</c:v>
                </c:pt>
                <c:pt idx="37">
                  <c:v>8.3569861398934648</c:v>
                </c:pt>
                <c:pt idx="38">
                  <c:v>6.406657155573555</c:v>
                </c:pt>
                <c:pt idx="39">
                  <c:v>4.3045803295163267</c:v>
                </c:pt>
                <c:pt idx="40">
                  <c:v>3.0865032447455718</c:v>
                </c:pt>
                <c:pt idx="41">
                  <c:v>1.4518285160379776</c:v>
                </c:pt>
                <c:pt idx="42">
                  <c:v>0.6</c:v>
                </c:pt>
                <c:pt idx="43">
                  <c:v>0.4</c:v>
                </c:pt>
                <c:pt idx="44">
                  <c:v>-0.1</c:v>
                </c:pt>
              </c:numCache>
            </c:numRef>
          </c:val>
          <c:smooth val="0"/>
          <c:extLst>
            <c:ext xmlns:c16="http://schemas.microsoft.com/office/drawing/2014/chart" uri="{C3380CC4-5D6E-409C-BE32-E72D297353CC}">
              <c16:uniqueId val="{00000000-D800-455A-BCFB-AE1CDA3462C7}"/>
            </c:ext>
          </c:extLst>
        </c:ser>
        <c:dLbls>
          <c:showLegendKey val="0"/>
          <c:showVal val="0"/>
          <c:showCatName val="0"/>
          <c:showSerName val="0"/>
          <c:showPercent val="0"/>
          <c:showBubbleSize val="0"/>
        </c:dLbls>
        <c:smooth val="0"/>
        <c:axId val="105751680"/>
        <c:axId val="105753216"/>
      </c:lineChart>
      <c:dateAx>
        <c:axId val="105751680"/>
        <c:scaling>
          <c:orientation val="minMax"/>
        </c:scaling>
        <c:delete val="0"/>
        <c:axPos val="b"/>
        <c:numFmt formatCode="mmm\-yy"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5753216"/>
        <c:crosses val="autoZero"/>
        <c:auto val="1"/>
        <c:lblOffset val="100"/>
        <c:baseTimeUnit val="months"/>
      </c:dateAx>
      <c:valAx>
        <c:axId val="105753216"/>
        <c:scaling>
          <c:orientation val="minMax"/>
          <c:max val="16"/>
          <c:min val="-4"/>
        </c:scaling>
        <c:delete val="0"/>
        <c:axPos val="l"/>
        <c:title>
          <c:tx>
            <c:rich>
              <a:bodyPr/>
              <a:lstStyle/>
              <a:p>
                <a:pPr>
                  <a:defRPr b="0" i="0" baseline="0"/>
                </a:pPr>
                <a:r>
                  <a:rPr lang="en-US" b="0" i="0" baseline="0"/>
                  <a:t>y</a:t>
                </a:r>
                <a:r>
                  <a:rPr lang="hy-AM" b="0" i="0" baseline="0"/>
                  <a:t>/</a:t>
                </a:r>
                <a:r>
                  <a:rPr lang="en-US" b="0" i="0" baseline="0"/>
                  <a:t>y</a:t>
                </a:r>
                <a:r>
                  <a:rPr lang="hy-AM" b="0" i="0" baseline="0"/>
                  <a:t> </a:t>
                </a:r>
                <a:r>
                  <a:rPr lang="en-US" b="0" i="0" baseline="0"/>
                  <a:t>growths</a:t>
                </a:r>
                <a:r>
                  <a:rPr lang="hy-AM" b="0" i="0" baseline="0"/>
                  <a:t>, </a:t>
                </a:r>
                <a:r>
                  <a:rPr lang="ru-RU" b="0" i="0" baseline="0"/>
                  <a:t>%</a:t>
                </a:r>
                <a:endParaRPr lang="hy-AM" b="0" i="0" baseline="0"/>
              </a:p>
            </c:rich>
          </c:tx>
          <c:layout>
            <c:manualLayout>
              <c:xMode val="edge"/>
              <c:yMode val="edge"/>
              <c:x val="1.2394043964843377E-2"/>
              <c:y val="0.23907441716844219"/>
            </c:manualLayout>
          </c:layout>
          <c:overlay val="0"/>
        </c:title>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5751680"/>
        <c:crosses val="autoZero"/>
        <c:crossBetween val="between"/>
        <c:majorUnit val="2"/>
      </c:valAx>
      <c:spPr>
        <a:noFill/>
        <a:ln w="25400">
          <a:noFill/>
        </a:ln>
        <a:effectLst/>
      </c:spPr>
    </c:plotArea>
    <c:legend>
      <c:legendPos val="b"/>
      <c:layout>
        <c:manualLayout>
          <c:xMode val="edge"/>
          <c:yMode val="edge"/>
          <c:x val="4.2637001548330271E-3"/>
          <c:y val="0.8366473676084607"/>
          <c:w val="0.97094980803665676"/>
          <c:h val="0.15947197776748495"/>
        </c:manualLayout>
      </c:layout>
      <c:overlay val="0"/>
      <c:spPr>
        <a:noFill/>
        <a:ln>
          <a:noFill/>
        </a:ln>
        <a:effectLst/>
      </c:spPr>
      <c:txPr>
        <a:bodyPr rot="0" spcFirstLastPara="1" vertOverflow="ellipsis" vert="horz" wrap="square" anchor="ctr" anchorCtr="1"/>
        <a:lstStyle/>
        <a:p>
          <a:pPr>
            <a:defRPr sz="10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76118191412"/>
          <c:y val="5.1640918689165545E-2"/>
          <c:w val="0.87233259779019556"/>
          <c:h val="0.68324317355067454"/>
        </c:manualLayout>
      </c:layout>
      <c:barChart>
        <c:barDir val="col"/>
        <c:grouping val="clustered"/>
        <c:varyColors val="0"/>
        <c:ser>
          <c:idx val="1"/>
          <c:order val="1"/>
          <c:tx>
            <c:strRef>
              <c:f>'Chart 26'!$A$3</c:f>
              <c:strCache>
                <c:ptCount val="1"/>
                <c:pt idx="0">
                  <c:v>Import of services</c:v>
                </c:pt>
              </c:strCache>
            </c:strRef>
          </c:tx>
          <c:invertIfNegative val="0"/>
          <c:cat>
            <c:strRef>
              <c:f>'Chart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26'!$B$3:$AB$3</c:f>
              <c:numCache>
                <c:formatCode>0.0</c:formatCode>
                <c:ptCount val="23"/>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2.7551316767578697</c:v>
                </c:pt>
                <c:pt idx="20">
                  <c:v>6.4002514044784249</c:v>
                </c:pt>
                <c:pt idx="21">
                  <c:v>0.29892168102634287</c:v>
                </c:pt>
                <c:pt idx="22">
                  <c:v>-1.2039677674223981</c:v>
                </c:pt>
              </c:numCache>
            </c:numRef>
          </c:val>
          <c:extLst>
            <c:ext xmlns:c16="http://schemas.microsoft.com/office/drawing/2014/chart" uri="{C3380CC4-5D6E-409C-BE32-E72D297353CC}">
              <c16:uniqueId val="{00000000-112A-49C6-A5A8-B44B754BE38C}"/>
            </c:ext>
          </c:extLst>
        </c:ser>
        <c:ser>
          <c:idx val="2"/>
          <c:order val="2"/>
          <c:tx>
            <c:strRef>
              <c:f>'Chart 26'!$A$4</c:f>
              <c:strCache>
                <c:ptCount val="1"/>
                <c:pt idx="0">
                  <c:v>Import of goods</c:v>
                </c:pt>
              </c:strCache>
            </c:strRef>
          </c:tx>
          <c:invertIfNegative val="0"/>
          <c:cat>
            <c:strRef>
              <c:f>'Chart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26'!$B$4:$AB$4</c:f>
              <c:numCache>
                <c:formatCode>0.0</c:formatCode>
                <c:ptCount val="23"/>
                <c:pt idx="0">
                  <c:v>8.6981757339557078</c:v>
                </c:pt>
                <c:pt idx="1">
                  <c:v>6.0358051245117395</c:v>
                </c:pt>
                <c:pt idx="2">
                  <c:v>-0.36767843088098573</c:v>
                </c:pt>
                <c:pt idx="3">
                  <c:v>-1.6728668056727258</c:v>
                </c:pt>
                <c:pt idx="4" formatCode="General">
                  <c:v>-4.3</c:v>
                </c:pt>
                <c:pt idx="5" formatCode="General">
                  <c:v>-2.6</c:v>
                </c:pt>
                <c:pt idx="6" formatCode="General">
                  <c:v>0.9</c:v>
                </c:pt>
                <c:pt idx="7" formatCode="General">
                  <c:v>2.1</c:v>
                </c:pt>
                <c:pt idx="8" formatCode="General">
                  <c:v>-0.6</c:v>
                </c:pt>
                <c:pt idx="9" formatCode="General">
                  <c:v>-5</c:v>
                </c:pt>
                <c:pt idx="10" formatCode="General">
                  <c:v>-1</c:v>
                </c:pt>
                <c:pt idx="11" formatCode="General">
                  <c:v>-0.5</c:v>
                </c:pt>
                <c:pt idx="12">
                  <c:v>5.8648022294440096</c:v>
                </c:pt>
                <c:pt idx="13">
                  <c:v>11.67051084419694</c:v>
                </c:pt>
                <c:pt idx="14">
                  <c:v>8.4073663423342992</c:v>
                </c:pt>
                <c:pt idx="15">
                  <c:v>6.969816934799681</c:v>
                </c:pt>
                <c:pt idx="16">
                  <c:v>3.7450665096498597</c:v>
                </c:pt>
                <c:pt idx="17">
                  <c:v>7.2211895615498634</c:v>
                </c:pt>
                <c:pt idx="18">
                  <c:v>3.339597152144762</c:v>
                </c:pt>
                <c:pt idx="19">
                  <c:v>2.9575942543992255</c:v>
                </c:pt>
                <c:pt idx="20">
                  <c:v>3.1571992957248227</c:v>
                </c:pt>
                <c:pt idx="21">
                  <c:v>-1.935245974915361</c:v>
                </c:pt>
                <c:pt idx="22">
                  <c:v>-0.97993281093887674</c:v>
                </c:pt>
              </c:numCache>
            </c:numRef>
          </c:val>
          <c:extLst>
            <c:ext xmlns:c16="http://schemas.microsoft.com/office/drawing/2014/chart" uri="{C3380CC4-5D6E-409C-BE32-E72D297353CC}">
              <c16:uniqueId val="{00000002-112A-49C6-A5A8-B44B754BE38C}"/>
            </c:ext>
          </c:extLst>
        </c:ser>
        <c:ser>
          <c:idx val="3"/>
          <c:order val="3"/>
          <c:tx>
            <c:strRef>
              <c:f>'Chart 26'!$A$5</c:f>
              <c:strCache>
                <c:ptCount val="1"/>
                <c:pt idx="0">
                  <c:v>Consumer goods</c:v>
                </c:pt>
              </c:strCache>
            </c:strRef>
          </c:tx>
          <c:invertIfNegative val="0"/>
          <c:cat>
            <c:strRef>
              <c:f>'Chart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26'!$B$5:$AB$5</c:f>
              <c:numCache>
                <c:formatCode>0.0</c:formatCode>
                <c:ptCount val="23"/>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2.7551316767578697</c:v>
                </c:pt>
                <c:pt idx="20">
                  <c:v>6.4002514044784249</c:v>
                </c:pt>
                <c:pt idx="21">
                  <c:v>0.29892168102634287</c:v>
                </c:pt>
                <c:pt idx="22">
                  <c:v>-1.2039677674223981</c:v>
                </c:pt>
              </c:numCache>
            </c:numRef>
          </c:val>
          <c:extLst>
            <c:ext xmlns:c16="http://schemas.microsoft.com/office/drawing/2014/chart" uri="{C3380CC4-5D6E-409C-BE32-E72D297353CC}">
              <c16:uniqueId val="{00000003-112A-49C6-A5A8-B44B754BE38C}"/>
            </c:ext>
          </c:extLst>
        </c:ser>
        <c:ser>
          <c:idx val="4"/>
          <c:order val="4"/>
          <c:tx>
            <c:strRef>
              <c:f>'Chart 26'!$A$6</c:f>
              <c:strCache>
                <c:ptCount val="1"/>
                <c:pt idx="0">
                  <c:v>Commodities</c:v>
                </c:pt>
              </c:strCache>
            </c:strRef>
          </c:tx>
          <c:invertIfNegative val="0"/>
          <c:cat>
            <c:strRef>
              <c:f>'Chart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26'!$B$6:$AB$6</c:f>
              <c:numCache>
                <c:formatCode>0.0</c:formatCode>
                <c:ptCount val="23"/>
                <c:pt idx="0">
                  <c:v>9.7045402355432202</c:v>
                </c:pt>
                <c:pt idx="1">
                  <c:v>8.2608589855065873</c:v>
                </c:pt>
                <c:pt idx="2">
                  <c:v>1.1959771117019216</c:v>
                </c:pt>
                <c:pt idx="3">
                  <c:v>-1.0206785187959611</c:v>
                </c:pt>
                <c:pt idx="4" formatCode="General">
                  <c:v>-4.5</c:v>
                </c:pt>
                <c:pt idx="5" formatCode="General">
                  <c:v>-2.9</c:v>
                </c:pt>
                <c:pt idx="6" formatCode="General">
                  <c:v>0.2</c:v>
                </c:pt>
                <c:pt idx="7" formatCode="General">
                  <c:v>2</c:v>
                </c:pt>
                <c:pt idx="8" formatCode="General">
                  <c:v>-1.2</c:v>
                </c:pt>
                <c:pt idx="9" formatCode="General">
                  <c:v>-7.2</c:v>
                </c:pt>
                <c:pt idx="10" formatCode="General">
                  <c:v>-1.2</c:v>
                </c:pt>
                <c:pt idx="11" formatCode="General">
                  <c:v>-0.3</c:v>
                </c:pt>
                <c:pt idx="12">
                  <c:v>8.2888493192920549</c:v>
                </c:pt>
                <c:pt idx="13">
                  <c:v>16.760063920288417</c:v>
                </c:pt>
                <c:pt idx="14">
                  <c:v>11.900628115841954</c:v>
                </c:pt>
                <c:pt idx="15">
                  <c:v>10.520893399585532</c:v>
                </c:pt>
                <c:pt idx="16">
                  <c:v>7.0223790562025812</c:v>
                </c:pt>
                <c:pt idx="17">
                  <c:v>10.544745261463959</c:v>
                </c:pt>
                <c:pt idx="18">
                  <c:v>4.9536171609374975</c:v>
                </c:pt>
                <c:pt idx="19">
                  <c:v>3.5900425314609095</c:v>
                </c:pt>
                <c:pt idx="20">
                  <c:v>2.2961978331829727</c:v>
                </c:pt>
                <c:pt idx="21">
                  <c:v>-3.3749473196919695</c:v>
                </c:pt>
                <c:pt idx="22">
                  <c:v>-1.1150071625099969</c:v>
                </c:pt>
              </c:numCache>
            </c:numRef>
          </c:val>
          <c:extLst>
            <c:ext xmlns:c16="http://schemas.microsoft.com/office/drawing/2014/chart" uri="{C3380CC4-5D6E-409C-BE32-E72D297353CC}">
              <c16:uniqueId val="{00000000-5CAE-4A51-B64A-4CB4CD6AACF7}"/>
            </c:ext>
          </c:extLst>
        </c:ser>
        <c:dLbls>
          <c:showLegendKey val="0"/>
          <c:showVal val="0"/>
          <c:showCatName val="0"/>
          <c:showSerName val="0"/>
          <c:showPercent val="0"/>
          <c:showBubbleSize val="0"/>
        </c:dLbls>
        <c:gapWidth val="219"/>
        <c:axId val="122105856"/>
        <c:axId val="122107392"/>
      </c:barChart>
      <c:lineChart>
        <c:grouping val="standard"/>
        <c:varyColors val="0"/>
        <c:ser>
          <c:idx val="0"/>
          <c:order val="0"/>
          <c:tx>
            <c:strRef>
              <c:f>'Chart 26'!$A$2</c:f>
              <c:strCache>
                <c:ptCount val="1"/>
                <c:pt idx="0">
                  <c:v>Import total</c:v>
                </c:pt>
              </c:strCache>
            </c:strRef>
          </c:tx>
          <c:marker>
            <c:symbol val="none"/>
          </c:marker>
          <c:cat>
            <c:strRef>
              <c:f>'Chart 26'!$B$1:$AB$1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26'!$B$2:$AB$2</c:f>
              <c:numCache>
                <c:formatCode>0.0</c:formatCode>
                <c:ptCount val="23"/>
                <c:pt idx="0">
                  <c:v>9.4362590870751006</c:v>
                </c:pt>
                <c:pt idx="1">
                  <c:v>5.2968209895528702</c:v>
                </c:pt>
                <c:pt idx="2">
                  <c:v>-1.71428319894531</c:v>
                </c:pt>
                <c:pt idx="3">
                  <c:v>-2.3932702253878517</c:v>
                </c:pt>
                <c:pt idx="4" formatCode="General">
                  <c:v>-4.9000000000000004</c:v>
                </c:pt>
                <c:pt idx="5" formatCode="General">
                  <c:v>-2.8</c:v>
                </c:pt>
                <c:pt idx="6" formatCode="General">
                  <c:v>1.6</c:v>
                </c:pt>
                <c:pt idx="7" formatCode="General">
                  <c:v>2.5</c:v>
                </c:pt>
                <c:pt idx="8" formatCode="General">
                  <c:v>-0.1</c:v>
                </c:pt>
                <c:pt idx="9" formatCode="General">
                  <c:v>-4.2</c:v>
                </c:pt>
                <c:pt idx="10" formatCode="General">
                  <c:v>-1.1000000000000001</c:v>
                </c:pt>
                <c:pt idx="11" formatCode="General">
                  <c:v>-0.9</c:v>
                </c:pt>
                <c:pt idx="12">
                  <c:v>4.8571504515012123</c:v>
                </c:pt>
                <c:pt idx="13">
                  <c:v>9.7221322115220659</c:v>
                </c:pt>
                <c:pt idx="14">
                  <c:v>7.1111720512442531</c:v>
                </c:pt>
                <c:pt idx="15">
                  <c:v>5.3608764049344728</c:v>
                </c:pt>
                <c:pt idx="16">
                  <c:v>1.8503096162426402</c:v>
                </c:pt>
                <c:pt idx="17">
                  <c:v>5.8734973897317531</c:v>
                </c:pt>
                <c:pt idx="18">
                  <c:v>2.5902266391723003</c:v>
                </c:pt>
                <c:pt idx="19">
                  <c:v>2.9075332412234332</c:v>
                </c:pt>
                <c:pt idx="20">
                  <c:v>4.2408052121221402</c:v>
                </c:pt>
                <c:pt idx="21">
                  <c:v>-1.19816035841977</c:v>
                </c:pt>
                <c:pt idx="22">
                  <c:v>-1.0487357136007063</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2105856"/>
        <c:axId val="122107392"/>
      </c:lineChart>
      <c:catAx>
        <c:axId val="12210585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107392"/>
        <c:crosses val="autoZero"/>
        <c:auto val="1"/>
        <c:lblAlgn val="ctr"/>
        <c:lblOffset val="100"/>
        <c:noMultiLvlLbl val="0"/>
      </c:catAx>
      <c:valAx>
        <c:axId val="122107392"/>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105856"/>
        <c:crosses val="autoZero"/>
        <c:crossBetween val="between"/>
        <c:minorUnit val="0.1"/>
      </c:valAx>
      <c:spPr>
        <a:noFill/>
        <a:ln>
          <a:noFill/>
        </a:ln>
        <a:effectLst/>
      </c:spPr>
    </c:plotArea>
    <c:legend>
      <c:legendPos val="b"/>
      <c:layout>
        <c:manualLayout>
          <c:xMode val="edge"/>
          <c:yMode val="edge"/>
          <c:x val="8.8105726872246704E-3"/>
          <c:y val="0.83751788921121706"/>
          <c:w val="0.98053703018666283"/>
          <c:h val="0.134173228346456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27'!$C$1</c:f>
              <c:strCache>
                <c:ptCount val="1"/>
                <c:pt idx="0">
                  <c:v>Gross accumulation of fixed private assets</c:v>
                </c:pt>
              </c:strCache>
            </c:strRef>
          </c:tx>
          <c:spPr>
            <a:solidFill>
              <a:schemeClr val="accent5">
                <a:lumMod val="75000"/>
              </a:schemeClr>
            </a:solidFill>
            <a:ln w="12700">
              <a:noFill/>
            </a:ln>
            <a:effectLst/>
          </c:spPr>
          <c:invertIfNegative val="0"/>
          <c:cat>
            <c:strRef>
              <c:f>'Chart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27'!$C$2:$C$28</c:f>
              <c:numCache>
                <c:formatCode>0.0%</c:formatCode>
                <c:ptCount val="23"/>
                <c:pt idx="0">
                  <c:v>0.25217813246739706</c:v>
                </c:pt>
                <c:pt idx="1">
                  <c:v>0.14210536625954262</c:v>
                </c:pt>
                <c:pt idx="2">
                  <c:v>0.13675962646719825</c:v>
                </c:pt>
                <c:pt idx="3">
                  <c:v>0.25552693730829246</c:v>
                </c:pt>
                <c:pt idx="4">
                  <c:v>0.20884402044324887</c:v>
                </c:pt>
                <c:pt idx="5">
                  <c:v>2.4502073790766445E-2</c:v>
                </c:pt>
                <c:pt idx="6">
                  <c:v>-5.1395688764258408E-2</c:v>
                </c:pt>
                <c:pt idx="7">
                  <c:v>-5.4877100260018213E-2</c:v>
                </c:pt>
                <c:pt idx="8">
                  <c:v>-9.0503059311499504E-2</c:v>
                </c:pt>
                <c:pt idx="9">
                  <c:v>-0.3129655333160255</c:v>
                </c:pt>
                <c:pt idx="10">
                  <c:v>-4.2454822370919347E-2</c:v>
                </c:pt>
                <c:pt idx="11">
                  <c:v>8.0733791686905934E-2</c:v>
                </c:pt>
                <c:pt idx="12">
                  <c:v>-0.30160809484224999</c:v>
                </c:pt>
                <c:pt idx="13">
                  <c:v>0.11222307643769597</c:v>
                </c:pt>
                <c:pt idx="14">
                  <c:v>8.1673021934388579E-2</c:v>
                </c:pt>
                <c:pt idx="15" formatCode="0.00%">
                  <c:v>0.27300000000000002</c:v>
                </c:pt>
                <c:pt idx="16" formatCode="0.00%">
                  <c:v>0.69799999999999995</c:v>
                </c:pt>
                <c:pt idx="17" formatCode="0.00%">
                  <c:v>1.1000000000000001E-2</c:v>
                </c:pt>
                <c:pt idx="18" formatCode="0.00%">
                  <c:v>-8.4622590998720285E-2</c:v>
                </c:pt>
                <c:pt idx="19" formatCode="0.00%">
                  <c:v>-7.4887515161668715E-3</c:v>
                </c:pt>
                <c:pt idx="20" formatCode="0.00%">
                  <c:v>1.7931406819999999E-2</c:v>
                </c:pt>
                <c:pt idx="21" formatCode="0.00%">
                  <c:v>0.17655885189999998</c:v>
                </c:pt>
                <c:pt idx="22" formatCode="0.00%">
                  <c:v>0.14866323100000001</c:v>
                </c:pt>
              </c:numCache>
            </c:numRef>
          </c:val>
          <c:extLst>
            <c:ext xmlns:c16="http://schemas.microsoft.com/office/drawing/2014/chart" uri="{C3380CC4-5D6E-409C-BE32-E72D297353CC}">
              <c16:uniqueId val="{00000000-112A-49C6-A5A8-B44B754BE38C}"/>
            </c:ext>
          </c:extLst>
        </c:ser>
        <c:ser>
          <c:idx val="0"/>
          <c:order val="0"/>
          <c:tx>
            <c:strRef>
              <c:f>'Chart 27'!$B$1</c:f>
              <c:strCache>
                <c:ptCount val="1"/>
                <c:pt idx="0">
                  <c:v>Private consumption</c:v>
                </c:pt>
              </c:strCache>
            </c:strRef>
          </c:tx>
          <c:spPr>
            <a:solidFill>
              <a:schemeClr val="accent6">
                <a:lumMod val="75000"/>
              </a:schemeClr>
            </a:solidFill>
            <a:ln w="12700">
              <a:noFill/>
            </a:ln>
            <a:effectLst/>
          </c:spPr>
          <c:invertIfNegative val="0"/>
          <c:cat>
            <c:strRef>
              <c:f>'Chart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27'!$B$2:$B$28</c:f>
              <c:numCache>
                <c:formatCode>0.0%</c:formatCode>
                <c:ptCount val="23"/>
                <c:pt idx="0">
                  <c:v>5.8433926994705558E-2</c:v>
                </c:pt>
                <c:pt idx="1">
                  <c:v>9.1953200941774893E-2</c:v>
                </c:pt>
                <c:pt idx="2">
                  <c:v>3.4913602719927467E-2</c:v>
                </c:pt>
                <c:pt idx="3">
                  <c:v>2.2953909331175453E-2</c:v>
                </c:pt>
                <c:pt idx="4">
                  <c:v>0.15096494958128034</c:v>
                </c:pt>
                <c:pt idx="5">
                  <c:v>0.10935219082303832</c:v>
                </c:pt>
                <c:pt idx="6">
                  <c:v>8.7341613120443362E-2</c:v>
                </c:pt>
                <c:pt idx="7">
                  <c:v>0.12415267493704647</c:v>
                </c:pt>
                <c:pt idx="8">
                  <c:v>1.334081286332804E-2</c:v>
                </c:pt>
                <c:pt idx="9">
                  <c:v>-0.19472710077766578</c:v>
                </c:pt>
                <c:pt idx="10">
                  <c:v>-0.10034411453305893</c:v>
                </c:pt>
                <c:pt idx="11">
                  <c:v>-0.23370675909767485</c:v>
                </c:pt>
                <c:pt idx="12">
                  <c:v>-1.7918718200674276E-2</c:v>
                </c:pt>
                <c:pt idx="13">
                  <c:v>9.2698797903936161E-2</c:v>
                </c:pt>
                <c:pt idx="14">
                  <c:v>-4.7460420974954474E-2</c:v>
                </c:pt>
                <c:pt idx="15" formatCode="0.00%">
                  <c:v>0.12</c:v>
                </c:pt>
                <c:pt idx="16" formatCode="0.00%">
                  <c:v>6.5906898660309993E-2</c:v>
                </c:pt>
                <c:pt idx="17" formatCode="0.00%">
                  <c:v>8.7335795523150642E-2</c:v>
                </c:pt>
                <c:pt idx="18" formatCode="0.00%">
                  <c:v>0.11087543061666992</c:v>
                </c:pt>
                <c:pt idx="19" formatCode="0.00%">
                  <c:v>-2.9797678248401242E-2</c:v>
                </c:pt>
                <c:pt idx="20" formatCode="0.00%">
                  <c:v>6.5004924130000002E-2</c:v>
                </c:pt>
                <c:pt idx="21" formatCode="0.00%">
                  <c:v>0.10508120829999999</c:v>
                </c:pt>
                <c:pt idx="22" formatCode="0.00%">
                  <c:v>3.2497897849999999E-2</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122579584"/>
        <c:axId val="122581376"/>
      </c:barChart>
      <c:lineChart>
        <c:grouping val="standard"/>
        <c:varyColors val="0"/>
        <c:ser>
          <c:idx val="2"/>
          <c:order val="2"/>
          <c:tx>
            <c:strRef>
              <c:f>'Chart 27'!$D$1</c:f>
              <c:strCache>
                <c:ptCount val="1"/>
                <c:pt idx="0">
                  <c:v>Previous private spending scenario</c:v>
                </c:pt>
              </c:strCache>
            </c:strRef>
          </c:tx>
          <c:spPr>
            <a:ln w="12700" cap="rnd">
              <a:solidFill>
                <a:srgbClr val="C00000"/>
              </a:solidFill>
              <a:round/>
            </a:ln>
            <a:effectLst/>
          </c:spPr>
          <c:marker>
            <c:symbol val="none"/>
          </c:marker>
          <c:cat>
            <c:strRef>
              <c:f>'Chart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27'!$D$2:$D$28</c:f>
              <c:numCache>
                <c:formatCode>0.0%</c:formatCode>
                <c:ptCount val="23"/>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0.13245638457825873</c:v>
                </c:pt>
                <c:pt idx="17" formatCode="0.00%">
                  <c:v>7.6647056149267978E-2</c:v>
                </c:pt>
                <c:pt idx="18" formatCode="0.00%">
                  <c:v>7.0161219450242451E-2</c:v>
                </c:pt>
                <c:pt idx="19" formatCode="0.00%">
                  <c:v>-2.3293092717334755E-2</c:v>
                </c:pt>
                <c:pt idx="20" formatCode="0.00%">
                  <c:v>8.4891032691372173E-2</c:v>
                </c:pt>
                <c:pt idx="21" formatCode="0.00%">
                  <c:v>0.11599864</c:v>
                </c:pt>
                <c:pt idx="22" formatCode="0.00%">
                  <c:v>0.11027200000000001</c:v>
                </c:pt>
              </c:numCache>
            </c:numRef>
          </c:val>
          <c:smooth val="0"/>
          <c:extLst>
            <c:ext xmlns:c16="http://schemas.microsoft.com/office/drawing/2014/chart" uri="{C3380CC4-5D6E-409C-BE32-E72D297353CC}">
              <c16:uniqueId val="{00000002-112A-49C6-A5A8-B44B754BE38C}"/>
            </c:ext>
          </c:extLst>
        </c:ser>
        <c:ser>
          <c:idx val="3"/>
          <c:order val="3"/>
          <c:tx>
            <c:strRef>
              <c:f>'Chart 27'!$E$1</c:f>
              <c:strCache>
                <c:ptCount val="1"/>
                <c:pt idx="0">
                  <c:v>Current private spending scenario</c:v>
                </c:pt>
              </c:strCache>
            </c:strRef>
          </c:tx>
          <c:spPr>
            <a:ln w="12700" cap="rnd">
              <a:solidFill>
                <a:schemeClr val="tx2"/>
              </a:solidFill>
              <a:round/>
            </a:ln>
            <a:effectLst/>
          </c:spPr>
          <c:marker>
            <c:symbol val="none"/>
          </c:marker>
          <c:cat>
            <c:strRef>
              <c:f>'Chart 27'!$A$2:$A$28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27'!$E$2:$E$28</c:f>
              <c:numCache>
                <c:formatCode>0.0%</c:formatCode>
                <c:ptCount val="23"/>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0.13245638457825873</c:v>
                </c:pt>
                <c:pt idx="17" formatCode="0.00%">
                  <c:v>7.6647056149267978E-2</c:v>
                </c:pt>
                <c:pt idx="18" formatCode="0.00%">
                  <c:v>7.0161219450242451E-2</c:v>
                </c:pt>
                <c:pt idx="19" formatCode="0.00%">
                  <c:v>-2.3293092717334755E-2</c:v>
                </c:pt>
                <c:pt idx="20" formatCode="0.00%">
                  <c:v>8.4891032691372173E-2</c:v>
                </c:pt>
                <c:pt idx="21" formatCode="0.00%">
                  <c:v>0.11599864</c:v>
                </c:pt>
                <c:pt idx="22" formatCode="0.00%">
                  <c:v>5.362936401E-2</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122579584"/>
        <c:axId val="122581376"/>
      </c:lineChart>
      <c:catAx>
        <c:axId val="12257958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81376"/>
        <c:crosses val="autoZero"/>
        <c:auto val="1"/>
        <c:lblAlgn val="ctr"/>
        <c:lblOffset val="100"/>
        <c:noMultiLvlLbl val="0"/>
      </c:catAx>
      <c:valAx>
        <c:axId val="122581376"/>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79584"/>
        <c:crosses val="autoZero"/>
        <c:crossBetween val="between"/>
        <c:minorUnit val="0.1"/>
      </c:valAx>
      <c:spPr>
        <a:noFill/>
        <a:ln>
          <a:noFill/>
        </a:ln>
        <a:effectLst/>
      </c:spPr>
    </c:plotArea>
    <c:legend>
      <c:legendPos val="b"/>
      <c:layout>
        <c:manualLayout>
          <c:xMode val="edge"/>
          <c:yMode val="edge"/>
          <c:x val="0"/>
          <c:y val="0.73876393759529857"/>
          <c:w val="0.98935589804543234"/>
          <c:h val="0.22973013011070209"/>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0010747914671"/>
          <c:y val="3.4491575649817967E-2"/>
          <c:w val="0.87233259779019556"/>
          <c:h val="0.68900871086766324"/>
        </c:manualLayout>
      </c:layout>
      <c:barChart>
        <c:barDir val="col"/>
        <c:grouping val="stacked"/>
        <c:varyColors val="0"/>
        <c:ser>
          <c:idx val="0"/>
          <c:order val="0"/>
          <c:tx>
            <c:strRef>
              <c:f>'Chart 28'!$A$2</c:f>
              <c:strCache>
                <c:ptCount val="1"/>
                <c:pt idx="0">
                  <c:v>Net export's contribution, right-hand scale</c:v>
                </c:pt>
              </c:strCache>
            </c:strRef>
          </c:tx>
          <c:invertIfNegative val="0"/>
          <c:cat>
            <c:strRef>
              <c:f>'Chart 28'!$B$1:$AB$1</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 </c:v>
                </c:pt>
                <c:pt idx="26">
                  <c:v>III</c:v>
                </c:pt>
              </c:strCache>
            </c:strRef>
          </c:cat>
          <c:val>
            <c:numRef>
              <c:f>'Chart 28'!$B$2:$AB$2</c:f>
              <c:numCache>
                <c:formatCode>0.0</c:formatCode>
                <c:ptCount val="27"/>
                <c:pt idx="0">
                  <c:v>-2.0500998760225428</c:v>
                </c:pt>
                <c:pt idx="1">
                  <c:v>-1.8959919947049491</c:v>
                </c:pt>
                <c:pt idx="2">
                  <c:v>-1.4054298056938803</c:v>
                </c:pt>
                <c:pt idx="3">
                  <c:v>-7.0484967025670819</c:v>
                </c:pt>
                <c:pt idx="4">
                  <c:v>-7.7305562744953047</c:v>
                </c:pt>
                <c:pt idx="5">
                  <c:v>-9.0672073512164637</c:v>
                </c:pt>
                <c:pt idx="6">
                  <c:v>-4.7474954234818654</c:v>
                </c:pt>
                <c:pt idx="7">
                  <c:v>0.15985792003596133</c:v>
                </c:pt>
                <c:pt idx="8">
                  <c:v>-1.9851661456941265</c:v>
                </c:pt>
                <c:pt idx="9">
                  <c:v>3.4266368015039648</c:v>
                </c:pt>
                <c:pt idx="10">
                  <c:v>2.6556845296865399</c:v>
                </c:pt>
                <c:pt idx="11">
                  <c:v>-3.0960064302284493</c:v>
                </c:pt>
                <c:pt idx="12">
                  <c:v>2.9503829904559451</c:v>
                </c:pt>
                <c:pt idx="13">
                  <c:v>4.4145293777129613</c:v>
                </c:pt>
                <c:pt idx="14">
                  <c:v>-3.1765557683516761</c:v>
                </c:pt>
                <c:pt idx="15">
                  <c:v>9.0777572583093402</c:v>
                </c:pt>
                <c:pt idx="16">
                  <c:v>1.4174787323324161</c:v>
                </c:pt>
                <c:pt idx="17">
                  <c:v>-0.52111681637488161</c:v>
                </c:pt>
                <c:pt idx="18">
                  <c:v>4.1338664554557107</c:v>
                </c:pt>
                <c:pt idx="19">
                  <c:v>-2.8781017104866411</c:v>
                </c:pt>
                <c:pt idx="20">
                  <c:v>0.78156629210208095</c:v>
                </c:pt>
                <c:pt idx="21">
                  <c:v>2.1551749892700922</c:v>
                </c:pt>
                <c:pt idx="22">
                  <c:v>7.4328955763595275</c:v>
                </c:pt>
                <c:pt idx="23">
                  <c:v>11.061258287541698</c:v>
                </c:pt>
                <c:pt idx="24">
                  <c:v>0.5027698066610462</c:v>
                </c:pt>
                <c:pt idx="25">
                  <c:v>-4.244315115575116</c:v>
                </c:pt>
                <c:pt idx="26">
                  <c:v>1.2859979295939916</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150"/>
        <c:overlap val="100"/>
        <c:axId val="122721792"/>
        <c:axId val="122720256"/>
      </c:barChart>
      <c:lineChart>
        <c:grouping val="standard"/>
        <c:varyColors val="0"/>
        <c:ser>
          <c:idx val="1"/>
          <c:order val="1"/>
          <c:tx>
            <c:strRef>
              <c:f>'Chart 28'!$A$3</c:f>
              <c:strCache>
                <c:ptCount val="1"/>
                <c:pt idx="0">
                  <c:v>Real export, y/y growth, %</c:v>
                </c:pt>
              </c:strCache>
            </c:strRef>
          </c:tx>
          <c:marker>
            <c:symbol val="none"/>
          </c:marker>
          <c:cat>
            <c:strRef>
              <c:f>'Chart 28'!$B$1:$AB$1</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 </c:v>
                </c:pt>
                <c:pt idx="26">
                  <c:v>III</c:v>
                </c:pt>
              </c:strCache>
            </c:strRef>
          </c:cat>
          <c:val>
            <c:numRef>
              <c:f>'Chart 28'!$B$3:$AB$3</c:f>
              <c:numCache>
                <c:formatCode>0.0</c:formatCode>
                <c:ptCount val="27"/>
                <c:pt idx="0">
                  <c:v>20.399999999999999</c:v>
                </c:pt>
                <c:pt idx="1">
                  <c:v>16.7</c:v>
                </c:pt>
                <c:pt idx="2">
                  <c:v>21.5</c:v>
                </c:pt>
                <c:pt idx="3">
                  <c:v>18.399999999999999</c:v>
                </c:pt>
                <c:pt idx="4">
                  <c:v>17.100000000000001</c:v>
                </c:pt>
                <c:pt idx="5">
                  <c:v>2.5</c:v>
                </c:pt>
                <c:pt idx="6">
                  <c:v>-0.7</c:v>
                </c:pt>
                <c:pt idx="7">
                  <c:v>4.4000000000000004</c:v>
                </c:pt>
                <c:pt idx="8">
                  <c:v>-3.8623144638741564</c:v>
                </c:pt>
                <c:pt idx="9">
                  <c:v>15.215148856580285</c:v>
                </c:pt>
                <c:pt idx="10">
                  <c:v>22.185396975049514</c:v>
                </c:pt>
                <c:pt idx="11">
                  <c:v>26.547297265269208</c:v>
                </c:pt>
                <c:pt idx="12" formatCode="General">
                  <c:v>-2.1</c:v>
                </c:pt>
                <c:pt idx="13" formatCode="General">
                  <c:v>-33.1</c:v>
                </c:pt>
                <c:pt idx="14" formatCode="General">
                  <c:v>-44.9</c:v>
                </c:pt>
                <c:pt idx="15" formatCode="General">
                  <c:v>-41.6</c:v>
                </c:pt>
                <c:pt idx="16">
                  <c:v>-20.461513630989771</c:v>
                </c:pt>
                <c:pt idx="17">
                  <c:v>33.673022107830064</c:v>
                </c:pt>
                <c:pt idx="18">
                  <c:v>33.787482631983266</c:v>
                </c:pt>
                <c:pt idx="19">
                  <c:v>32.402566450126272</c:v>
                </c:pt>
                <c:pt idx="20">
                  <c:v>35.130325752334244</c:v>
                </c:pt>
                <c:pt idx="21">
                  <c:v>35.764153223112203</c:v>
                </c:pt>
                <c:pt idx="22">
                  <c:v>71.406758709437383</c:v>
                </c:pt>
                <c:pt idx="23">
                  <c:v>82.742172218619032</c:v>
                </c:pt>
                <c:pt idx="24">
                  <c:v>64.467964157839191</c:v>
                </c:pt>
                <c:pt idx="25">
                  <c:v>28.125421423347206</c:v>
                </c:pt>
                <c:pt idx="26">
                  <c:v>0.21016954059520288</c:v>
                </c:pt>
              </c:numCache>
            </c:numRef>
          </c:val>
          <c:smooth val="0"/>
          <c:extLst>
            <c:ext xmlns:c16="http://schemas.microsoft.com/office/drawing/2014/chart" uri="{C3380CC4-5D6E-409C-BE32-E72D297353CC}">
              <c16:uniqueId val="{00000000-112A-49C6-A5A8-B44B754BE38C}"/>
            </c:ext>
          </c:extLst>
        </c:ser>
        <c:ser>
          <c:idx val="2"/>
          <c:order val="2"/>
          <c:tx>
            <c:strRef>
              <c:f>'Chart 28'!$A$4</c:f>
              <c:strCache>
                <c:ptCount val="1"/>
                <c:pt idx="0">
                  <c:v>Real import, y/y growth, %</c:v>
                </c:pt>
              </c:strCache>
            </c:strRef>
          </c:tx>
          <c:marker>
            <c:symbol val="none"/>
          </c:marker>
          <c:cat>
            <c:strRef>
              <c:f>'Chart 28'!$B$1:$AB$1</c:f>
              <c:strCache>
                <c:ptCount val="27"/>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 </c:v>
                </c:pt>
                <c:pt idx="26">
                  <c:v>III</c:v>
                </c:pt>
              </c:strCache>
            </c:strRef>
          </c:cat>
          <c:val>
            <c:numRef>
              <c:f>'Chart 28'!$B$4:$AB$4</c:f>
              <c:numCache>
                <c:formatCode>0.0</c:formatCode>
                <c:ptCount val="27"/>
                <c:pt idx="0">
                  <c:v>19.7</c:v>
                </c:pt>
                <c:pt idx="1">
                  <c:v>16.899999999999999</c:v>
                </c:pt>
                <c:pt idx="2">
                  <c:v>24.1</c:v>
                </c:pt>
                <c:pt idx="3">
                  <c:v>33.9</c:v>
                </c:pt>
                <c:pt idx="4">
                  <c:v>29.3</c:v>
                </c:pt>
                <c:pt idx="5">
                  <c:v>20.7</c:v>
                </c:pt>
                <c:pt idx="6">
                  <c:v>9.6</c:v>
                </c:pt>
                <c:pt idx="7">
                  <c:v>2.5</c:v>
                </c:pt>
                <c:pt idx="8">
                  <c:v>4.885936439356442E-2</c:v>
                </c:pt>
                <c:pt idx="9">
                  <c:v>4.6014915669328644</c:v>
                </c:pt>
                <c:pt idx="10">
                  <c:v>12.782216599571555</c:v>
                </c:pt>
                <c:pt idx="11">
                  <c:v>24.054564285510537</c:v>
                </c:pt>
                <c:pt idx="12" formatCode="General">
                  <c:v>-6.8</c:v>
                </c:pt>
                <c:pt idx="13" formatCode="General">
                  <c:v>-33.700000000000003</c:v>
                </c:pt>
                <c:pt idx="14" formatCode="General">
                  <c:v>-32.799999999999997</c:v>
                </c:pt>
                <c:pt idx="15" formatCode="General">
                  <c:v>-43</c:v>
                </c:pt>
                <c:pt idx="16">
                  <c:v>-18.486193277358581</c:v>
                </c:pt>
                <c:pt idx="17">
                  <c:v>27.909513829341819</c:v>
                </c:pt>
                <c:pt idx="18">
                  <c:v>13.316317467826551</c:v>
                </c:pt>
                <c:pt idx="19">
                  <c:v>30.374010672645795</c:v>
                </c:pt>
                <c:pt idx="20">
                  <c:v>26.456923621401401</c:v>
                </c:pt>
                <c:pt idx="21">
                  <c:v>26.14919730827701</c:v>
                </c:pt>
                <c:pt idx="22">
                  <c:v>46.33364870250864</c:v>
                </c:pt>
                <c:pt idx="23">
                  <c:v>35.700509888089385</c:v>
                </c:pt>
                <c:pt idx="24">
                  <c:v>55.161263063164199</c:v>
                </c:pt>
                <c:pt idx="25">
                  <c:v>34.344992340168545</c:v>
                </c:pt>
                <c:pt idx="26">
                  <c:v>-2.2562590345149687</c:v>
                </c:pt>
              </c:numCache>
            </c:numRef>
          </c:val>
          <c:smooth val="0"/>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marker val="1"/>
        <c:smooth val="0"/>
        <c:axId val="122716928"/>
        <c:axId val="122718464"/>
      </c:lineChart>
      <c:catAx>
        <c:axId val="1227169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718464"/>
        <c:crosses val="autoZero"/>
        <c:auto val="1"/>
        <c:lblAlgn val="ctr"/>
        <c:lblOffset val="100"/>
        <c:noMultiLvlLbl val="0"/>
      </c:catAx>
      <c:valAx>
        <c:axId val="122718464"/>
        <c:scaling>
          <c:orientation val="minMax"/>
          <c:max val="100"/>
          <c:min val="-1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716928"/>
        <c:crosses val="autoZero"/>
        <c:crossBetween val="between"/>
        <c:minorUnit val="0.1"/>
      </c:valAx>
      <c:valAx>
        <c:axId val="122720256"/>
        <c:scaling>
          <c:orientation val="minMax"/>
        </c:scaling>
        <c:delete val="0"/>
        <c:axPos val="r"/>
        <c:numFmt formatCode="0.0" sourceLinked="1"/>
        <c:majorTickMark val="out"/>
        <c:minorTickMark val="none"/>
        <c:tickLblPos val="nextTo"/>
        <c:crossAx val="122721792"/>
        <c:crosses val="max"/>
        <c:crossBetween val="between"/>
      </c:valAx>
      <c:catAx>
        <c:axId val="122721792"/>
        <c:scaling>
          <c:orientation val="minMax"/>
        </c:scaling>
        <c:delete val="1"/>
        <c:axPos val="b"/>
        <c:numFmt formatCode="General" sourceLinked="1"/>
        <c:majorTickMark val="out"/>
        <c:minorTickMark val="none"/>
        <c:tickLblPos val="nextTo"/>
        <c:crossAx val="122720256"/>
        <c:crosses val="autoZero"/>
        <c:auto val="1"/>
        <c:lblAlgn val="ctr"/>
        <c:lblOffset val="100"/>
        <c:noMultiLvlLbl val="0"/>
      </c:catAx>
      <c:spPr>
        <a:noFill/>
        <a:ln>
          <a:noFill/>
        </a:ln>
        <a:effectLst/>
      </c:spPr>
    </c:plotArea>
    <c:legend>
      <c:legendPos val="b"/>
      <c:layout>
        <c:manualLayout>
          <c:xMode val="edge"/>
          <c:yMode val="edge"/>
          <c:x val="1.3625804075709836E-2"/>
          <c:y val="0.83515324697316073"/>
          <c:w val="0.96311229937013088"/>
          <c:h val="0.134717636101938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'Chaet 3'!$D$1</c:f>
              <c:strCache>
                <c:ptCount val="1"/>
                <c:pt idx="0">
                  <c:v>Variance, right-hand scale</c:v>
                </c:pt>
              </c:strCache>
            </c:strRef>
          </c:tx>
          <c:spPr>
            <a:solidFill>
              <a:schemeClr val="accent1"/>
            </a:solidFill>
            <a:ln>
              <a:noFill/>
            </a:ln>
            <a:effectLst/>
          </c:spPr>
          <c:invertIfNegative val="0"/>
          <c:cat>
            <c:numRef>
              <c:f>'Chaet 3'!$A$2:$A$9</c:f>
              <c:numCache>
                <c:formatCode>General</c:formatCode>
                <c:ptCount val="6"/>
                <c:pt idx="0">
                  <c:v>2020</c:v>
                </c:pt>
                <c:pt idx="1">
                  <c:v>2021</c:v>
                </c:pt>
                <c:pt idx="2">
                  <c:v>2022</c:v>
                </c:pt>
                <c:pt idx="3">
                  <c:v>2023</c:v>
                </c:pt>
                <c:pt idx="4">
                  <c:v>2024</c:v>
                </c:pt>
                <c:pt idx="5">
                  <c:v>2025</c:v>
                </c:pt>
              </c:numCache>
            </c:numRef>
          </c:cat>
          <c:val>
            <c:numRef>
              <c:f>'Chaet 3'!$D$2:$D$9</c:f>
              <c:numCache>
                <c:formatCode>0.0</c:formatCode>
                <c:ptCount val="6"/>
                <c:pt idx="0">
                  <c:v>0</c:v>
                </c:pt>
                <c:pt idx="1">
                  <c:v>0</c:v>
                </c:pt>
                <c:pt idx="2">
                  <c:v>0</c:v>
                </c:pt>
                <c:pt idx="3">
                  <c:v>0.15000000000000036</c:v>
                </c:pt>
                <c:pt idx="4" formatCode="General">
                  <c:v>-5.9999999999999831E-2</c:v>
                </c:pt>
                <c:pt idx="5" formatCode="General">
                  <c:v>-0.30000000000000004</c:v>
                </c:pt>
              </c:numCache>
            </c:numRef>
          </c:val>
          <c:extLst>
            <c:ext xmlns:c16="http://schemas.microsoft.com/office/drawing/2014/chart" uri="{C3380CC4-5D6E-409C-BE32-E72D297353CC}">
              <c16:uniqueId val="{00000000-26BD-4B71-9D78-8DAF60C61BA0}"/>
            </c:ext>
          </c:extLst>
        </c:ser>
        <c:dLbls>
          <c:showLegendKey val="0"/>
          <c:showVal val="0"/>
          <c:showCatName val="0"/>
          <c:showSerName val="0"/>
          <c:showPercent val="0"/>
          <c:showBubbleSize val="0"/>
        </c:dLbls>
        <c:gapWidth val="169"/>
        <c:axId val="101504128"/>
        <c:axId val="101502336"/>
      </c:barChart>
      <c:lineChart>
        <c:grouping val="standard"/>
        <c:varyColors val="0"/>
        <c:ser>
          <c:idx val="2"/>
          <c:order val="0"/>
          <c:tx>
            <c:strRef>
              <c:f>'Chaet 3'!$B$1</c:f>
              <c:strCache>
                <c:ptCount val="1"/>
                <c:pt idx="0">
                  <c:v>Previous quarter's scenario</c:v>
                </c:pt>
              </c:strCache>
            </c:strRef>
          </c:tx>
          <c:spPr>
            <a:ln w="28575" cap="rnd">
              <a:solidFill>
                <a:schemeClr val="accent3"/>
              </a:solidFill>
              <a:prstDash val="sysDash"/>
              <a:round/>
            </a:ln>
            <a:effectLst/>
          </c:spPr>
          <c:marker>
            <c:symbol val="none"/>
          </c:marker>
          <c:cat>
            <c:numRef>
              <c:f>'Chaet 3'!$A$2:$A$9</c:f>
              <c:numCache>
                <c:formatCode>General</c:formatCode>
                <c:ptCount val="6"/>
                <c:pt idx="0">
                  <c:v>2020</c:v>
                </c:pt>
                <c:pt idx="1">
                  <c:v>2021</c:v>
                </c:pt>
                <c:pt idx="2">
                  <c:v>2022</c:v>
                </c:pt>
                <c:pt idx="3">
                  <c:v>2023</c:v>
                </c:pt>
                <c:pt idx="4">
                  <c:v>2024</c:v>
                </c:pt>
                <c:pt idx="5">
                  <c:v>2025</c:v>
                </c:pt>
              </c:numCache>
            </c:numRef>
          </c:cat>
          <c:val>
            <c:numRef>
              <c:f>'Chaet 3'!$B$2:$B$9</c:f>
              <c:numCache>
                <c:formatCode>0.0</c:formatCode>
                <c:ptCount val="6"/>
                <c:pt idx="0">
                  <c:v>-2.7</c:v>
                </c:pt>
                <c:pt idx="1">
                  <c:v>6.1</c:v>
                </c:pt>
                <c:pt idx="2">
                  <c:v>2.1</c:v>
                </c:pt>
                <c:pt idx="3">
                  <c:v>2.2999999999999998</c:v>
                </c:pt>
                <c:pt idx="4">
                  <c:v>1.4</c:v>
                </c:pt>
                <c:pt idx="5" formatCode="General">
                  <c:v>2.1</c:v>
                </c:pt>
              </c:numCache>
            </c:numRef>
          </c:val>
          <c:smooth val="0"/>
          <c:extLst xmlns:c15="http://schemas.microsoft.com/office/drawing/2012/chart">
            <c:ext xmlns:c16="http://schemas.microsoft.com/office/drawing/2014/chart" uri="{C3380CC4-5D6E-409C-BE32-E72D297353CC}">
              <c16:uniqueId val="{00000001-26BD-4B71-9D78-8DAF60C61BA0}"/>
            </c:ext>
          </c:extLst>
        </c:ser>
        <c:ser>
          <c:idx val="3"/>
          <c:order val="1"/>
          <c:tx>
            <c:strRef>
              <c:f>'Chaet 3'!$C$1</c:f>
              <c:strCache>
                <c:ptCount val="1"/>
                <c:pt idx="0">
                  <c:v>Current quarter's scenario</c:v>
                </c:pt>
              </c:strCache>
            </c:strRef>
          </c:tx>
          <c:spPr>
            <a:ln w="28575" cap="rnd">
              <a:solidFill>
                <a:schemeClr val="accent4"/>
              </a:solidFill>
              <a:round/>
            </a:ln>
            <a:effectLst/>
          </c:spPr>
          <c:marker>
            <c:symbol val="none"/>
          </c:marker>
          <c:cat>
            <c:numRef>
              <c:f>'Chaet 3'!$A$2:$A$9</c:f>
              <c:numCache>
                <c:formatCode>General</c:formatCode>
                <c:ptCount val="6"/>
                <c:pt idx="0">
                  <c:v>2020</c:v>
                </c:pt>
                <c:pt idx="1">
                  <c:v>2021</c:v>
                </c:pt>
                <c:pt idx="2">
                  <c:v>2022</c:v>
                </c:pt>
                <c:pt idx="3">
                  <c:v>2023</c:v>
                </c:pt>
                <c:pt idx="4">
                  <c:v>2024</c:v>
                </c:pt>
                <c:pt idx="5">
                  <c:v>2025</c:v>
                </c:pt>
              </c:numCache>
            </c:numRef>
          </c:cat>
          <c:val>
            <c:numRef>
              <c:f>'Chaet 3'!$C$2:$C$9</c:f>
              <c:numCache>
                <c:formatCode>0.0</c:formatCode>
                <c:ptCount val="6"/>
                <c:pt idx="0">
                  <c:v>-2.7</c:v>
                </c:pt>
                <c:pt idx="1">
                  <c:v>6.1</c:v>
                </c:pt>
                <c:pt idx="2">
                  <c:v>2.1</c:v>
                </c:pt>
                <c:pt idx="3">
                  <c:v>2.4500000000000002</c:v>
                </c:pt>
                <c:pt idx="4">
                  <c:v>1.34</c:v>
                </c:pt>
                <c:pt idx="5" formatCode="General">
                  <c:v>1.8</c:v>
                </c:pt>
              </c:numCache>
            </c:numRef>
          </c:val>
          <c:smooth val="0"/>
          <c:extLst>
            <c:ext xmlns:c16="http://schemas.microsoft.com/office/drawing/2014/chart" uri="{C3380CC4-5D6E-409C-BE32-E72D297353CC}">
              <c16:uniqueId val="{00000002-26BD-4B71-9D78-8DAF60C61BA0}"/>
            </c:ext>
          </c:extLst>
        </c:ser>
        <c:dLbls>
          <c:showLegendKey val="0"/>
          <c:showVal val="0"/>
          <c:showCatName val="0"/>
          <c:showSerName val="0"/>
          <c:showPercent val="0"/>
          <c:showBubbleSize val="0"/>
        </c:dLbls>
        <c:marker val="1"/>
        <c:smooth val="0"/>
        <c:axId val="101499264"/>
        <c:axId val="101500800"/>
        <c:extLst/>
      </c:lineChart>
      <c:catAx>
        <c:axId val="101499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00800"/>
        <c:crosses val="autoZero"/>
        <c:auto val="1"/>
        <c:lblAlgn val="ctr"/>
        <c:lblOffset val="100"/>
        <c:noMultiLvlLbl val="0"/>
      </c:catAx>
      <c:valAx>
        <c:axId val="101500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499264"/>
        <c:crosses val="autoZero"/>
        <c:crossBetween val="between"/>
        <c:majorUnit val="1.5"/>
      </c:valAx>
      <c:valAx>
        <c:axId val="101502336"/>
        <c:scaling>
          <c:orientation val="minMax"/>
          <c:max val="0.5"/>
          <c:min val="-0.5"/>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04128"/>
        <c:crosses val="max"/>
        <c:crossBetween val="between"/>
      </c:valAx>
      <c:catAx>
        <c:axId val="101504128"/>
        <c:scaling>
          <c:orientation val="minMax"/>
        </c:scaling>
        <c:delete val="1"/>
        <c:axPos val="b"/>
        <c:numFmt formatCode="General" sourceLinked="1"/>
        <c:majorTickMark val="none"/>
        <c:minorTickMark val="none"/>
        <c:tickLblPos val="nextTo"/>
        <c:crossAx val="101502336"/>
        <c:crossesAt val="0"/>
        <c:auto val="1"/>
        <c:lblAlgn val="ctr"/>
        <c:lblOffset val="100"/>
        <c:noMultiLvlLbl val="0"/>
      </c:catAx>
      <c:spPr>
        <a:noFill/>
        <a:ln>
          <a:noFill/>
        </a:ln>
        <a:effectLst/>
      </c:spPr>
    </c:plotArea>
    <c:legend>
      <c:legendPos val="b"/>
      <c:layout>
        <c:manualLayout>
          <c:xMode val="edge"/>
          <c:yMode val="edge"/>
          <c:x val="5.2395249155006707E-3"/>
          <c:y val="0.75652249736013999"/>
          <c:w val="0.98472440944881889"/>
          <c:h val="0.23560183809184834"/>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3248631404902633"/>
        </c:manualLayout>
      </c:layout>
      <c:barChart>
        <c:barDir val="col"/>
        <c:grouping val="clustered"/>
        <c:varyColors val="0"/>
        <c:ser>
          <c:idx val="1"/>
          <c:order val="1"/>
          <c:tx>
            <c:strRef>
              <c:f>'Chart 29'!$A$3</c:f>
              <c:strCache>
                <c:ptCount val="1"/>
                <c:pt idx="0">
                  <c:v>Revenues impulse</c:v>
                </c:pt>
              </c:strCache>
            </c:strRef>
          </c:tx>
          <c:invertIfNegative val="0"/>
          <c:cat>
            <c:strRef>
              <c:f>'Chart 29'!$B$1:$AF$1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29'!$B$3:$AF$3</c:f>
              <c:numCache>
                <c:formatCode>General</c:formatCode>
                <c:ptCount val="23"/>
                <c:pt idx="0">
                  <c:v>0</c:v>
                </c:pt>
                <c:pt idx="1">
                  <c:v>0.2</c:v>
                </c:pt>
                <c:pt idx="2">
                  <c:v>-1</c:v>
                </c:pt>
                <c:pt idx="3">
                  <c:v>-2</c:v>
                </c:pt>
                <c:pt idx="4">
                  <c:v>2.9</c:v>
                </c:pt>
                <c:pt idx="5">
                  <c:v>-2.1</c:v>
                </c:pt>
                <c:pt idx="6">
                  <c:v>-0.5</c:v>
                </c:pt>
                <c:pt idx="7">
                  <c:v>-0.1</c:v>
                </c:pt>
                <c:pt idx="8">
                  <c:v>0.8</c:v>
                </c:pt>
                <c:pt idx="9">
                  <c:v>-0.5</c:v>
                </c:pt>
                <c:pt idx="10">
                  <c:v>1</c:v>
                </c:pt>
                <c:pt idx="11">
                  <c:v>-0.7</c:v>
                </c:pt>
                <c:pt idx="12">
                  <c:v>1.2</c:v>
                </c:pt>
                <c:pt idx="13">
                  <c:v>-0.3</c:v>
                </c:pt>
                <c:pt idx="14">
                  <c:v>-0.6</c:v>
                </c:pt>
                <c:pt idx="15">
                  <c:v>-0.1</c:v>
                </c:pt>
                <c:pt idx="16">
                  <c:v>0.1</c:v>
                </c:pt>
                <c:pt idx="17">
                  <c:v>-0.1</c:v>
                </c:pt>
                <c:pt idx="18">
                  <c:v>0.3</c:v>
                </c:pt>
                <c:pt idx="19">
                  <c:v>0.2</c:v>
                </c:pt>
                <c:pt idx="20">
                  <c:v>0.1</c:v>
                </c:pt>
                <c:pt idx="21">
                  <c:v>1.7</c:v>
                </c:pt>
                <c:pt idx="22">
                  <c:v>0.4</c:v>
                </c:pt>
              </c:numCache>
            </c:numRef>
          </c:val>
          <c:extLst>
            <c:ext xmlns:c16="http://schemas.microsoft.com/office/drawing/2014/chart" uri="{C3380CC4-5D6E-409C-BE32-E72D297353CC}">
              <c16:uniqueId val="{00000000-112A-49C6-A5A8-B44B754BE38C}"/>
            </c:ext>
          </c:extLst>
        </c:ser>
        <c:ser>
          <c:idx val="2"/>
          <c:order val="2"/>
          <c:tx>
            <c:strRef>
              <c:f>'Chart 29'!$A$4</c:f>
              <c:strCache>
                <c:ptCount val="1"/>
                <c:pt idx="0">
                  <c:v>Expenditures impulse</c:v>
                </c:pt>
              </c:strCache>
            </c:strRef>
          </c:tx>
          <c:invertIfNegative val="0"/>
          <c:cat>
            <c:strRef>
              <c:f>'Chart 29'!$B$1:$AF$1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29'!$B$4:$AF$4</c:f>
              <c:numCache>
                <c:formatCode>General</c:formatCode>
                <c:ptCount val="23"/>
                <c:pt idx="0">
                  <c:v>-1.7</c:v>
                </c:pt>
                <c:pt idx="1">
                  <c:v>-0.6</c:v>
                </c:pt>
                <c:pt idx="2">
                  <c:v>0.2</c:v>
                </c:pt>
                <c:pt idx="3">
                  <c:v>2.4</c:v>
                </c:pt>
                <c:pt idx="4">
                  <c:v>-3.9</c:v>
                </c:pt>
                <c:pt idx="5">
                  <c:v>0</c:v>
                </c:pt>
                <c:pt idx="6">
                  <c:v>3.6</c:v>
                </c:pt>
                <c:pt idx="7">
                  <c:v>1.6</c:v>
                </c:pt>
                <c:pt idx="8">
                  <c:v>-1.2</c:v>
                </c:pt>
                <c:pt idx="9">
                  <c:v>5.6</c:v>
                </c:pt>
                <c:pt idx="10">
                  <c:v>-0.8</c:v>
                </c:pt>
                <c:pt idx="11">
                  <c:v>0.1</c:v>
                </c:pt>
                <c:pt idx="12">
                  <c:v>0.7</c:v>
                </c:pt>
                <c:pt idx="13">
                  <c:v>0.1</c:v>
                </c:pt>
                <c:pt idx="14">
                  <c:v>-2</c:v>
                </c:pt>
                <c:pt idx="15">
                  <c:v>0.3</c:v>
                </c:pt>
                <c:pt idx="16">
                  <c:v>-0.3</c:v>
                </c:pt>
                <c:pt idx="17">
                  <c:v>-0.95</c:v>
                </c:pt>
                <c:pt idx="18" formatCode="0.0">
                  <c:v>0.1</c:v>
                </c:pt>
                <c:pt idx="19">
                  <c:v>2</c:v>
                </c:pt>
                <c:pt idx="20">
                  <c:v>-1</c:v>
                </c:pt>
                <c:pt idx="21">
                  <c:v>-2</c:v>
                </c:pt>
                <c:pt idx="22">
                  <c:v>-0.1</c:v>
                </c:pt>
              </c:numCache>
            </c:numRef>
          </c:val>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122845440"/>
        <c:axId val="122863616"/>
      </c:barChart>
      <c:lineChart>
        <c:grouping val="standard"/>
        <c:varyColors val="0"/>
        <c:ser>
          <c:idx val="0"/>
          <c:order val="0"/>
          <c:tx>
            <c:strRef>
              <c:f>'Chart 29'!$A$2</c:f>
              <c:strCache>
                <c:ptCount val="1"/>
                <c:pt idx="0">
                  <c:v>Fiscal impulse</c:v>
                </c:pt>
              </c:strCache>
            </c:strRef>
          </c:tx>
          <c:marker>
            <c:symbol val="none"/>
          </c:marker>
          <c:cat>
            <c:strRef>
              <c:f>'Chart 29'!$B$1:$AF$1</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29'!$B$2:$AF$2</c:f>
              <c:numCache>
                <c:formatCode>General</c:formatCode>
                <c:ptCount val="23"/>
                <c:pt idx="0">
                  <c:v>-1.7</c:v>
                </c:pt>
                <c:pt idx="1">
                  <c:v>-0.4</c:v>
                </c:pt>
                <c:pt idx="2">
                  <c:v>-0.8</c:v>
                </c:pt>
                <c:pt idx="3">
                  <c:v>0.4</c:v>
                </c:pt>
                <c:pt idx="4">
                  <c:v>-1</c:v>
                </c:pt>
                <c:pt idx="5">
                  <c:v>-2</c:v>
                </c:pt>
                <c:pt idx="6">
                  <c:v>3.1</c:v>
                </c:pt>
                <c:pt idx="7">
                  <c:v>1.5</c:v>
                </c:pt>
                <c:pt idx="8">
                  <c:v>-0.7</c:v>
                </c:pt>
                <c:pt idx="9">
                  <c:v>4.2</c:v>
                </c:pt>
                <c:pt idx="10">
                  <c:v>-0.2</c:v>
                </c:pt>
                <c:pt idx="11">
                  <c:v>-0.2</c:v>
                </c:pt>
                <c:pt idx="12">
                  <c:v>1</c:v>
                </c:pt>
                <c:pt idx="13">
                  <c:v>0</c:v>
                </c:pt>
                <c:pt idx="14">
                  <c:v>-1.9</c:v>
                </c:pt>
                <c:pt idx="15">
                  <c:v>0.2</c:v>
                </c:pt>
                <c:pt idx="16">
                  <c:v>-0.2</c:v>
                </c:pt>
                <c:pt idx="17">
                  <c:v>-0.8</c:v>
                </c:pt>
                <c:pt idx="18" formatCode="0.0">
                  <c:v>0.20399999999999999</c:v>
                </c:pt>
                <c:pt idx="19">
                  <c:v>1.7</c:v>
                </c:pt>
                <c:pt idx="20">
                  <c:v>-0.8</c:v>
                </c:pt>
                <c:pt idx="21">
                  <c:v>0.6</c:v>
                </c:pt>
                <c:pt idx="22">
                  <c:v>0.4</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2845440"/>
        <c:axId val="122863616"/>
      </c:lineChart>
      <c:catAx>
        <c:axId val="12284544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863616"/>
        <c:crosses val="autoZero"/>
        <c:auto val="1"/>
        <c:lblAlgn val="ctr"/>
        <c:lblOffset val="100"/>
        <c:noMultiLvlLbl val="0"/>
      </c:catAx>
      <c:valAx>
        <c:axId val="122863616"/>
        <c:scaling>
          <c:orientation val="minMax"/>
          <c:max val="6"/>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845440"/>
        <c:crosses val="autoZero"/>
        <c:crossBetween val="between"/>
        <c:minorUnit val="0.1"/>
      </c:valAx>
      <c:spPr>
        <a:noFill/>
        <a:ln>
          <a:noFill/>
        </a:ln>
        <a:effectLst/>
      </c:spPr>
    </c:plotArea>
    <c:legend>
      <c:legendPos val="b"/>
      <c:layout>
        <c:manualLayout>
          <c:xMode val="edge"/>
          <c:yMode val="edge"/>
          <c:x val="7.4221354126444303E-2"/>
          <c:y val="0.88971498156753637"/>
          <c:w val="0.75961882450573703"/>
          <c:h val="0.109753327744430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2520867180099"/>
          <c:y val="6.0360044874550482E-2"/>
          <c:w val="0.8809140184318105"/>
          <c:h val="0.64361009467691377"/>
        </c:manualLayout>
      </c:layout>
      <c:barChart>
        <c:barDir val="col"/>
        <c:grouping val="clustered"/>
        <c:varyColors val="0"/>
        <c:ser>
          <c:idx val="0"/>
          <c:order val="0"/>
          <c:tx>
            <c:strRef>
              <c:f>'Chart 30'!$A$2</c:f>
              <c:strCache>
                <c:ptCount val="1"/>
                <c:pt idx="0">
                  <c:v>Consolidated budget revenues and grants</c:v>
                </c:pt>
              </c:strCache>
            </c:strRef>
          </c:tx>
          <c:spPr>
            <a:solidFill>
              <a:srgbClr val="4BACC6">
                <a:lumMod val="75000"/>
              </a:srgbClr>
            </a:solidFill>
            <a:ln w="12133">
              <a:noFill/>
              <a:prstDash val="solid"/>
            </a:ln>
          </c:spPr>
          <c:invertIfNegative val="0"/>
          <c:cat>
            <c:strRef>
              <c:f>'Chart 30'!$B$1:$T$1</c:f>
              <c:strCache>
                <c:ptCount val="19"/>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pt idx="17">
                  <c:v>II </c:v>
                </c:pt>
                <c:pt idx="18">
                  <c:v>III</c:v>
                </c:pt>
              </c:strCache>
            </c:strRef>
          </c:cat>
          <c:val>
            <c:numRef>
              <c:f>'Chart 30'!$B$2:$T$2</c:f>
              <c:numCache>
                <c:formatCode>0.0</c:formatCode>
                <c:ptCount val="19"/>
                <c:pt idx="0">
                  <c:v>330.9</c:v>
                </c:pt>
                <c:pt idx="1">
                  <c:v>448.80000000000007</c:v>
                </c:pt>
                <c:pt idx="2">
                  <c:v>401.09999999999991</c:v>
                </c:pt>
                <c:pt idx="3">
                  <c:v>427.8</c:v>
                </c:pt>
                <c:pt idx="4">
                  <c:v>381.9</c:v>
                </c:pt>
                <c:pt idx="5">
                  <c:v>353.80000000000007</c:v>
                </c:pt>
                <c:pt idx="6">
                  <c:v>370.59999999999991</c:v>
                </c:pt>
                <c:pt idx="7">
                  <c:v>502.2</c:v>
                </c:pt>
                <c:pt idx="8">
                  <c:v>362.1</c:v>
                </c:pt>
                <c:pt idx="9">
                  <c:v>453</c:v>
                </c:pt>
                <c:pt idx="10">
                  <c:v>423.9</c:v>
                </c:pt>
                <c:pt idx="11">
                  <c:v>505.20000000000016</c:v>
                </c:pt>
                <c:pt idx="12">
                  <c:v>440.5</c:v>
                </c:pt>
                <c:pt idx="13">
                  <c:v>572.29999999999995</c:v>
                </c:pt>
                <c:pt idx="14">
                  <c:v>532.5</c:v>
                </c:pt>
                <c:pt idx="15">
                  <c:v>587.62710000000004</c:v>
                </c:pt>
                <c:pt idx="16">
                  <c:v>483.6</c:v>
                </c:pt>
                <c:pt idx="17">
                  <c:v>677.5</c:v>
                </c:pt>
                <c:pt idx="18">
                  <c:v>547.4</c:v>
                </c:pt>
              </c:numCache>
            </c:numRef>
          </c:val>
          <c:extLst>
            <c:ext xmlns:c16="http://schemas.microsoft.com/office/drawing/2014/chart" uri="{C3380CC4-5D6E-409C-BE32-E72D297353CC}">
              <c16:uniqueId val="{00000000-6158-42FF-BE31-06BB4BEC61A3}"/>
            </c:ext>
          </c:extLst>
        </c:ser>
        <c:ser>
          <c:idx val="1"/>
          <c:order val="1"/>
          <c:tx>
            <c:strRef>
              <c:f>'Chart 30'!$A$3</c:f>
              <c:strCache>
                <c:ptCount val="1"/>
                <c:pt idx="0">
                  <c:v>Consolidated budget expenditures</c:v>
                </c:pt>
              </c:strCache>
            </c:strRef>
          </c:tx>
          <c:spPr>
            <a:solidFill>
              <a:srgbClr val="F79646">
                <a:lumMod val="75000"/>
              </a:srgbClr>
            </a:solidFill>
            <a:ln w="12133">
              <a:noFill/>
              <a:prstDash val="solid"/>
            </a:ln>
          </c:spPr>
          <c:invertIfNegative val="0"/>
          <c:cat>
            <c:strRef>
              <c:f>'Chart 30'!$B$1:$T$1</c:f>
              <c:strCache>
                <c:ptCount val="19"/>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pt idx="17">
                  <c:v>II </c:v>
                </c:pt>
                <c:pt idx="18">
                  <c:v>III</c:v>
                </c:pt>
              </c:strCache>
            </c:strRef>
          </c:cat>
          <c:val>
            <c:numRef>
              <c:f>'Chart 30'!$B$3:$T$3</c:f>
              <c:numCache>
                <c:formatCode>0.0</c:formatCode>
                <c:ptCount val="19"/>
                <c:pt idx="0">
                  <c:v>290.5</c:v>
                </c:pt>
                <c:pt idx="1">
                  <c:v>355.6</c:v>
                </c:pt>
                <c:pt idx="2">
                  <c:v>425.80000000000007</c:v>
                </c:pt>
                <c:pt idx="3">
                  <c:v>589</c:v>
                </c:pt>
                <c:pt idx="4">
                  <c:v>335.6</c:v>
                </c:pt>
                <c:pt idx="5">
                  <c:v>437.5</c:v>
                </c:pt>
                <c:pt idx="6">
                  <c:v>473.6</c:v>
                </c:pt>
                <c:pt idx="7">
                  <c:v>678</c:v>
                </c:pt>
                <c:pt idx="8">
                  <c:v>412.7</c:v>
                </c:pt>
                <c:pt idx="9">
                  <c:v>473.59999999999997</c:v>
                </c:pt>
                <c:pt idx="10">
                  <c:v>496.7000000000001</c:v>
                </c:pt>
                <c:pt idx="11">
                  <c:v>662.7</c:v>
                </c:pt>
                <c:pt idx="12">
                  <c:v>400.5</c:v>
                </c:pt>
                <c:pt idx="13">
                  <c:v>527</c:v>
                </c:pt>
                <c:pt idx="14">
                  <c:v>560.6</c:v>
                </c:pt>
                <c:pt idx="15">
                  <c:v>834.26110000000006</c:v>
                </c:pt>
                <c:pt idx="16">
                  <c:v>422.7</c:v>
                </c:pt>
                <c:pt idx="17">
                  <c:v>603.70000000000005</c:v>
                </c:pt>
                <c:pt idx="18">
                  <c:v>607.5</c:v>
                </c:pt>
              </c:numCache>
            </c:numRef>
          </c:val>
          <c:extLst>
            <c:ext xmlns:c16="http://schemas.microsoft.com/office/drawing/2014/chart" uri="{C3380CC4-5D6E-409C-BE32-E72D297353CC}">
              <c16:uniqueId val="{00000001-6158-42FF-BE31-06BB4BEC61A3}"/>
            </c:ext>
          </c:extLst>
        </c:ser>
        <c:ser>
          <c:idx val="2"/>
          <c:order val="2"/>
          <c:tx>
            <c:strRef>
              <c:f>'Chart 30'!$A$4</c:f>
              <c:strCache>
                <c:ptCount val="1"/>
                <c:pt idx="0">
                  <c:v>Budget deficit (- means deficit, + means surplus)</c:v>
                </c:pt>
              </c:strCache>
            </c:strRef>
          </c:tx>
          <c:spPr>
            <a:solidFill>
              <a:srgbClr val="8064A2">
                <a:lumMod val="75000"/>
              </a:srgbClr>
            </a:solidFill>
            <a:ln w="12133">
              <a:noFill/>
              <a:prstDash val="solid"/>
            </a:ln>
          </c:spPr>
          <c:invertIfNegative val="0"/>
          <c:cat>
            <c:strRef>
              <c:f>'Chart 30'!$B$1:$T$1</c:f>
              <c:strCache>
                <c:ptCount val="19"/>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pt idx="17">
                  <c:v>II </c:v>
                </c:pt>
                <c:pt idx="18">
                  <c:v>III</c:v>
                </c:pt>
              </c:strCache>
            </c:strRef>
          </c:cat>
          <c:val>
            <c:numRef>
              <c:f>'Chart 30'!$B$4:$T$4</c:f>
              <c:numCache>
                <c:formatCode>0.0</c:formatCode>
                <c:ptCount val="19"/>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pt idx="9">
                  <c:v>-20.599999999999966</c:v>
                </c:pt>
                <c:pt idx="10">
                  <c:v>-72.800000000000125</c:v>
                </c:pt>
                <c:pt idx="11">
                  <c:v>-157.49999999999989</c:v>
                </c:pt>
                <c:pt idx="12">
                  <c:v>40</c:v>
                </c:pt>
                <c:pt idx="13">
                  <c:v>45.299999999999955</c:v>
                </c:pt>
                <c:pt idx="14">
                  <c:v>-28.100000000000023</c:v>
                </c:pt>
                <c:pt idx="15">
                  <c:v>-246.63400000000001</c:v>
                </c:pt>
                <c:pt idx="16">
                  <c:v>60.900000000000034</c:v>
                </c:pt>
                <c:pt idx="17">
                  <c:v>73.799999999999955</c:v>
                </c:pt>
                <c:pt idx="18">
                  <c:v>-60.100000000000023</c:v>
                </c:pt>
              </c:numCache>
            </c:numRef>
          </c:val>
          <c:extLs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123370112"/>
        <c:axId val="123371904"/>
      </c:barChart>
      <c:catAx>
        <c:axId val="123370112"/>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23371904"/>
        <c:crosses val="autoZero"/>
        <c:auto val="1"/>
        <c:lblAlgn val="ctr"/>
        <c:lblOffset val="100"/>
        <c:noMultiLvlLbl val="0"/>
      </c:catAx>
      <c:valAx>
        <c:axId val="123371904"/>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123370112"/>
        <c:crosses val="autoZero"/>
        <c:crossBetween val="between"/>
      </c:valAx>
      <c:spPr>
        <a:noFill/>
        <a:ln w="25400">
          <a:noFill/>
        </a:ln>
      </c:spPr>
    </c:plotArea>
    <c:legend>
      <c:legendPos val="b"/>
      <c:layout>
        <c:manualLayout>
          <c:xMode val="edge"/>
          <c:yMode val="edge"/>
          <c:x val="1.2172854534388313E-2"/>
          <c:y val="0.8160705411157827"/>
          <c:w val="0.96532909040660853"/>
          <c:h val="0.18326095389873873"/>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69479798951298055"/>
        </c:manualLayout>
      </c:layout>
      <c:barChart>
        <c:barDir val="col"/>
        <c:grouping val="clustered"/>
        <c:varyColors val="0"/>
        <c:ser>
          <c:idx val="0"/>
          <c:order val="0"/>
          <c:tx>
            <c:strRef>
              <c:f>'Chart 31'!$B$1</c:f>
              <c:strCache>
                <c:ptCount val="1"/>
                <c:pt idx="0">
                  <c:v>Industry</c:v>
                </c:pt>
              </c:strCache>
            </c:strRef>
          </c:tx>
          <c:spPr>
            <a:solidFill>
              <a:srgbClr val="4BACC6">
                <a:lumMod val="75000"/>
              </a:srgbClr>
            </a:solidFill>
            <a:ln>
              <a:noFill/>
            </a:ln>
            <a:effectLst/>
          </c:spPr>
          <c:invertIfNegative val="0"/>
          <c:cat>
            <c:strRef>
              <c:f>'Chart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'Chart 31'!$B$14:$B$28</c:f>
              <c:numCache>
                <c:formatCode>0.0%</c:formatCode>
                <c:ptCount val="15"/>
                <c:pt idx="0">
                  <c:v>2.4946165639588857E-2</c:v>
                </c:pt>
                <c:pt idx="1">
                  <c:v>-5.5054945622796794E-2</c:v>
                </c:pt>
                <c:pt idx="2">
                  <c:v>-2.5863643968696975E-2</c:v>
                </c:pt>
                <c:pt idx="3">
                  <c:v>-7.8487477392791046E-3</c:v>
                </c:pt>
                <c:pt idx="4">
                  <c:v>-4.934445622998794E-2</c:v>
                </c:pt>
                <c:pt idx="5">
                  <c:v>5.437317727649571E-2</c:v>
                </c:pt>
                <c:pt idx="6">
                  <c:v>-1.8820237387589315E-2</c:v>
                </c:pt>
                <c:pt idx="7">
                  <c:v>0.13253630889212617</c:v>
                </c:pt>
                <c:pt idx="8">
                  <c:v>4.1705049083827814E-2</c:v>
                </c:pt>
                <c:pt idx="9">
                  <c:v>5.2328263350590591E-2</c:v>
                </c:pt>
                <c:pt idx="10">
                  <c:v>0.10390129990425606</c:v>
                </c:pt>
                <c:pt idx="11">
                  <c:v>4.4073659648826292E-2</c:v>
                </c:pt>
                <c:pt idx="12">
                  <c:v>3.8562827467870021E-2</c:v>
                </c:pt>
                <c:pt idx="13">
                  <c:v>-2.8616319980340563E-2</c:v>
                </c:pt>
                <c:pt idx="14">
                  <c:v>-2.5843571819306844E-2</c:v>
                </c:pt>
              </c:numCache>
            </c:numRef>
          </c:val>
          <c:extLst>
            <c:ext xmlns:c16="http://schemas.microsoft.com/office/drawing/2014/chart" uri="{C3380CC4-5D6E-409C-BE32-E72D297353CC}">
              <c16:uniqueId val="{00000000-9F32-495E-9D23-B45DAAB8D808}"/>
            </c:ext>
          </c:extLst>
        </c:ser>
        <c:ser>
          <c:idx val="1"/>
          <c:order val="1"/>
          <c:tx>
            <c:strRef>
              <c:f>'Chart 31'!$C$1</c:f>
              <c:strCache>
                <c:ptCount val="1"/>
                <c:pt idx="0">
                  <c:v>Agriculture</c:v>
                </c:pt>
              </c:strCache>
            </c:strRef>
          </c:tx>
          <c:spPr>
            <a:solidFill>
              <a:srgbClr val="F79646">
                <a:lumMod val="75000"/>
              </a:srgbClr>
            </a:solidFill>
            <a:ln>
              <a:noFill/>
            </a:ln>
            <a:effectLst/>
          </c:spPr>
          <c:invertIfNegative val="0"/>
          <c:cat>
            <c:strRef>
              <c:f>'Chart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'Chart 31'!$C$14:$C$28</c:f>
              <c:numCache>
                <c:formatCode>0.0%</c:formatCode>
                <c:ptCount val="15"/>
                <c:pt idx="0">
                  <c:v>4.9360057896308263E-2</c:v>
                </c:pt>
                <c:pt idx="1">
                  <c:v>3.6260959874354626E-3</c:v>
                </c:pt>
                <c:pt idx="2">
                  <c:v>-3.6331829983578812E-2</c:v>
                </c:pt>
                <c:pt idx="3">
                  <c:v>-8.6492727313154633E-2</c:v>
                </c:pt>
                <c:pt idx="4">
                  <c:v>2.3229973861637346E-2</c:v>
                </c:pt>
                <c:pt idx="5">
                  <c:v>0.10659902948778438</c:v>
                </c:pt>
                <c:pt idx="6">
                  <c:v>-6.3823487348990821E-2</c:v>
                </c:pt>
                <c:pt idx="7">
                  <c:v>8.8468306059151305E-3</c:v>
                </c:pt>
                <c:pt idx="8">
                  <c:v>-2.4800168061053115E-2</c:v>
                </c:pt>
                <c:pt idx="9">
                  <c:v>-1.5378249994982411E-2</c:v>
                </c:pt>
                <c:pt idx="10">
                  <c:v>-1.222605863166848E-3</c:v>
                </c:pt>
                <c:pt idx="11">
                  <c:v>-4.3659457307670376E-3</c:v>
                </c:pt>
                <c:pt idx="12">
                  <c:v>6.4085400785414493E-3</c:v>
                </c:pt>
                <c:pt idx="13">
                  <c:v>-6.116625820315278E-3</c:v>
                </c:pt>
                <c:pt idx="14">
                  <c:v>1.4406310387493022E-2</c:v>
                </c:pt>
              </c:numCache>
            </c:numRef>
          </c:val>
          <c:extLst>
            <c:ext xmlns:c16="http://schemas.microsoft.com/office/drawing/2014/chart" uri="{C3380CC4-5D6E-409C-BE32-E72D297353CC}">
              <c16:uniqueId val="{00000001-9F32-495E-9D23-B45DAAB8D808}"/>
            </c:ext>
          </c:extLst>
        </c:ser>
        <c:ser>
          <c:idx val="2"/>
          <c:order val="2"/>
          <c:tx>
            <c:strRef>
              <c:f>'Chart 31'!$D$1</c:f>
              <c:strCache>
                <c:ptCount val="1"/>
                <c:pt idx="0">
                  <c:v>Construction</c:v>
                </c:pt>
              </c:strCache>
            </c:strRef>
          </c:tx>
          <c:spPr>
            <a:solidFill>
              <a:schemeClr val="accent3">
                <a:lumMod val="75000"/>
              </a:schemeClr>
            </a:solidFill>
            <a:ln>
              <a:noFill/>
            </a:ln>
            <a:effectLst/>
          </c:spPr>
          <c:invertIfNegative val="0"/>
          <c:cat>
            <c:strRef>
              <c:f>'Chart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'Chart 31'!$D$14:$D$28</c:f>
              <c:numCache>
                <c:formatCode>0.0%</c:formatCode>
                <c:ptCount val="15"/>
                <c:pt idx="0">
                  <c:v>-0.12169145192714879</c:v>
                </c:pt>
                <c:pt idx="1">
                  <c:v>-0.39552478420760495</c:v>
                </c:pt>
                <c:pt idx="2">
                  <c:v>-6.7868736523559223E-2</c:v>
                </c:pt>
                <c:pt idx="3">
                  <c:v>0.14234401105549138</c:v>
                </c:pt>
                <c:pt idx="4">
                  <c:v>4.8723234060217065E-2</c:v>
                </c:pt>
                <c:pt idx="5">
                  <c:v>7.3985445375679582E-2</c:v>
                </c:pt>
                <c:pt idx="6">
                  <c:v>-1.3797214261493168E-2</c:v>
                </c:pt>
                <c:pt idx="7">
                  <c:v>4.0875329574393361E-2</c:v>
                </c:pt>
                <c:pt idx="8">
                  <c:v>0.10004309546879739</c:v>
                </c:pt>
                <c:pt idx="9">
                  <c:v>0.30172780511766945</c:v>
                </c:pt>
                <c:pt idx="10">
                  <c:v>0.1984947820864052</c:v>
                </c:pt>
                <c:pt idx="11">
                  <c:v>0.16459378692026633</c:v>
                </c:pt>
                <c:pt idx="12">
                  <c:v>0.15195492152738482</c:v>
                </c:pt>
                <c:pt idx="13">
                  <c:v>0.21558574782969772</c:v>
                </c:pt>
                <c:pt idx="14">
                  <c:v>0.17413816617496963</c:v>
                </c:pt>
              </c:numCache>
            </c:numRef>
          </c:val>
          <c:extLst>
            <c:ext xmlns:c16="http://schemas.microsoft.com/office/drawing/2014/chart" uri="{C3380CC4-5D6E-409C-BE32-E72D297353CC}">
              <c16:uniqueId val="{00000002-9F32-495E-9D23-B45DAAB8D808}"/>
            </c:ext>
          </c:extLst>
        </c:ser>
        <c:ser>
          <c:idx val="3"/>
          <c:order val="3"/>
          <c:tx>
            <c:strRef>
              <c:f>'Chart 31'!$E$1</c:f>
              <c:strCache>
                <c:ptCount val="1"/>
                <c:pt idx="0">
                  <c:v>Services</c:v>
                </c:pt>
              </c:strCache>
            </c:strRef>
          </c:tx>
          <c:spPr>
            <a:solidFill>
              <a:srgbClr val="8064A2">
                <a:lumMod val="75000"/>
              </a:srgbClr>
            </a:solidFill>
            <a:ln>
              <a:noFill/>
            </a:ln>
            <a:effectLst/>
          </c:spPr>
          <c:invertIfNegative val="0"/>
          <c:cat>
            <c:strRef>
              <c:f>'Chart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'Chart 31'!$E$14:$E$28</c:f>
              <c:numCache>
                <c:formatCode>0.0%</c:formatCode>
                <c:ptCount val="15"/>
                <c:pt idx="0">
                  <c:v>5.6622856417394021E-2</c:v>
                </c:pt>
                <c:pt idx="1">
                  <c:v>-0.14061964593765539</c:v>
                </c:pt>
                <c:pt idx="2">
                  <c:v>-0.11974869527486405</c:v>
                </c:pt>
                <c:pt idx="3">
                  <c:v>-0.14603136656797033</c:v>
                </c:pt>
                <c:pt idx="4">
                  <c:v>-3.5213100103965334E-2</c:v>
                </c:pt>
                <c:pt idx="5">
                  <c:v>0.1507038954920378</c:v>
                </c:pt>
                <c:pt idx="6">
                  <c:v>9.6292122338952166E-2</c:v>
                </c:pt>
                <c:pt idx="7">
                  <c:v>0.1023106601496437</c:v>
                </c:pt>
                <c:pt idx="8">
                  <c:v>0.11796603720347917</c:v>
                </c:pt>
                <c:pt idx="9">
                  <c:v>0.20367317229333509</c:v>
                </c:pt>
                <c:pt idx="10">
                  <c:v>0.19219065460909263</c:v>
                </c:pt>
                <c:pt idx="11">
                  <c:v>0.20494716605668217</c:v>
                </c:pt>
                <c:pt idx="12">
                  <c:v>0.15948610120958648</c:v>
                </c:pt>
                <c:pt idx="13">
                  <c:v>0.11364919279916962</c:v>
                </c:pt>
                <c:pt idx="14">
                  <c:v>0.10826481200620136</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121724928"/>
        <c:axId val="121726464"/>
      </c:barChart>
      <c:lineChart>
        <c:grouping val="standard"/>
        <c:varyColors val="0"/>
        <c:ser>
          <c:idx val="4"/>
          <c:order val="4"/>
          <c:tx>
            <c:strRef>
              <c:f>'Chart 31'!$F$1</c:f>
              <c:strCache>
                <c:ptCount val="1"/>
                <c:pt idx="0">
                  <c:v>GDP: previous estimate </c:v>
                </c:pt>
              </c:strCache>
            </c:strRef>
          </c:tx>
          <c:spPr>
            <a:ln w="12700" cap="rnd">
              <a:solidFill>
                <a:srgbClr val="1F497D"/>
              </a:solidFill>
              <a:round/>
            </a:ln>
            <a:effectLst/>
          </c:spPr>
          <c:marker>
            <c:symbol val="none"/>
          </c:marker>
          <c:cat>
            <c:strRef>
              <c:f>'Chart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'Chart 31'!$F$14:$F$28</c:f>
              <c:numCache>
                <c:formatCode>0.0%</c:formatCode>
                <c:ptCount val="15"/>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0.12052853367149936</c:v>
                </c:pt>
                <c:pt idx="13">
                  <c:v>9.1447754071921142E-2</c:v>
                </c:pt>
                <c:pt idx="14">
                  <c:v>6.4000000000000001E-2</c:v>
                </c:pt>
              </c:numCache>
            </c:numRef>
          </c:val>
          <c:smooth val="0"/>
          <c:extLst>
            <c:ext xmlns:c16="http://schemas.microsoft.com/office/drawing/2014/chart" uri="{C3380CC4-5D6E-409C-BE32-E72D297353CC}">
              <c16:uniqueId val="{00000004-9F32-495E-9D23-B45DAAB8D808}"/>
            </c:ext>
          </c:extLst>
        </c:ser>
        <c:ser>
          <c:idx val="5"/>
          <c:order val="5"/>
          <c:tx>
            <c:strRef>
              <c:f>'Chart 31'!$G$1</c:f>
              <c:strCache>
                <c:ptCount val="1"/>
                <c:pt idx="0">
                  <c:v>GDP: current estimate</c:v>
                </c:pt>
              </c:strCache>
            </c:strRef>
          </c:tx>
          <c:spPr>
            <a:ln w="12700" cap="rnd">
              <a:solidFill>
                <a:srgbClr val="C00000"/>
              </a:solidFill>
              <a:round/>
            </a:ln>
            <a:effectLst/>
          </c:spPr>
          <c:marker>
            <c:symbol val="none"/>
          </c:marker>
          <c:cat>
            <c:strRef>
              <c:f>'Chart 31'!$A$14:$A$28</c:f>
              <c:strCache>
                <c:ptCount val="15"/>
                <c:pt idx="0">
                  <c:v>I 20</c:v>
                </c:pt>
                <c:pt idx="1">
                  <c:v>II </c:v>
                </c:pt>
                <c:pt idx="2">
                  <c:v>III</c:v>
                </c:pt>
                <c:pt idx="3">
                  <c:v>IV</c:v>
                </c:pt>
                <c:pt idx="4">
                  <c:v>I 21</c:v>
                </c:pt>
                <c:pt idx="5">
                  <c:v>II </c:v>
                </c:pt>
                <c:pt idx="6">
                  <c:v>III</c:v>
                </c:pt>
                <c:pt idx="7">
                  <c:v>IV</c:v>
                </c:pt>
                <c:pt idx="8">
                  <c:v>I 22</c:v>
                </c:pt>
                <c:pt idx="9">
                  <c:v>II </c:v>
                </c:pt>
                <c:pt idx="10">
                  <c:v>III</c:v>
                </c:pt>
                <c:pt idx="11">
                  <c:v>IV</c:v>
                </c:pt>
                <c:pt idx="12">
                  <c:v>I 23</c:v>
                </c:pt>
                <c:pt idx="13">
                  <c:v>II </c:v>
                </c:pt>
                <c:pt idx="14">
                  <c:v>III</c:v>
                </c:pt>
              </c:strCache>
            </c:strRef>
          </c:cat>
          <c:val>
            <c:numRef>
              <c:f>'Chart 31'!$G$14:$G$28</c:f>
              <c:numCache>
                <c:formatCode>0.0%</c:formatCode>
                <c:ptCount val="15"/>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0.12052853367149936</c:v>
                </c:pt>
                <c:pt idx="13">
                  <c:v>9.1447754071921142E-2</c:v>
                </c:pt>
                <c:pt idx="14">
                  <c:v>7.3800807507683003E-2</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121724928"/>
        <c:axId val="121726464"/>
      </c:lineChart>
      <c:catAx>
        <c:axId val="121724928"/>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726464"/>
        <c:crosses val="autoZero"/>
        <c:auto val="1"/>
        <c:lblAlgn val="ctr"/>
        <c:lblOffset val="100"/>
        <c:noMultiLvlLbl val="0"/>
      </c:catAx>
      <c:valAx>
        <c:axId val="121726464"/>
        <c:scaling>
          <c:orientation val="minMax"/>
          <c:max val="0.30000000000000004"/>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724928"/>
        <c:crosses val="autoZero"/>
        <c:crossBetween val="between"/>
        <c:majorUnit val="5.000000000000001E-2"/>
      </c:valAx>
      <c:spPr>
        <a:noFill/>
        <a:ln w="24272">
          <a:noFill/>
        </a:ln>
      </c:spPr>
    </c:plotArea>
    <c:legend>
      <c:legendPos val="b"/>
      <c:layout>
        <c:manualLayout>
          <c:xMode val="edge"/>
          <c:yMode val="edge"/>
          <c:x val="0"/>
          <c:y val="0.81301874056025758"/>
          <c:w val="0.98054212769960503"/>
          <c:h val="0.1680510137927103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32'!$B$1</c:f>
              <c:strCache>
                <c:ptCount val="1"/>
                <c:pt idx="0">
                  <c:v>Current estimate</c:v>
                </c:pt>
              </c:strCache>
            </c:strRef>
          </c:tx>
          <c:spPr>
            <a:ln w="19050" cap="rnd">
              <a:solidFill>
                <a:schemeClr val="accent1"/>
              </a:solidFill>
              <a:round/>
            </a:ln>
            <a:effectLst/>
          </c:spPr>
          <c:marker>
            <c:symbol val="none"/>
          </c:marker>
          <c:cat>
            <c:strRef>
              <c:f>'Chart 32'!$A$2:$A$28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32'!$B$2:$B$28</c:f>
              <c:numCache>
                <c:formatCode>0.0</c:formatCode>
                <c:ptCount val="23"/>
                <c:pt idx="0">
                  <c:v>5.0221094029557065</c:v>
                </c:pt>
                <c:pt idx="1">
                  <c:v>4.9622860691974182</c:v>
                </c:pt>
                <c:pt idx="2">
                  <c:v>2.7228988627880284</c:v>
                </c:pt>
                <c:pt idx="3">
                  <c:v>3.9</c:v>
                </c:pt>
                <c:pt idx="4">
                  <c:v>3</c:v>
                </c:pt>
                <c:pt idx="5">
                  <c:v>3.6</c:v>
                </c:pt>
                <c:pt idx="6">
                  <c:v>4.5</c:v>
                </c:pt>
                <c:pt idx="7">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pt idx="21" formatCode="General">
                  <c:v>18</c:v>
                </c:pt>
                <c:pt idx="22" formatCode="General">
                  <c:v>10.6</c:v>
                </c:pt>
              </c:numCache>
            </c:numRef>
          </c:val>
          <c:smooth val="0"/>
          <c:extLst>
            <c:ext xmlns:c16="http://schemas.microsoft.com/office/drawing/2014/chart" uri="{C3380CC4-5D6E-409C-BE32-E72D297353CC}">
              <c16:uniqueId val="{00000001-0E0C-4F11-AA69-C62724DD2ED7}"/>
            </c:ext>
          </c:extLst>
        </c:ser>
        <c:ser>
          <c:idx val="1"/>
          <c:order val="1"/>
          <c:tx>
            <c:strRef>
              <c:f>'Chart 32'!$C$1</c:f>
              <c:strCache>
                <c:ptCount val="1"/>
                <c:pt idx="0">
                  <c:v>Previous estimate</c:v>
                </c:pt>
              </c:strCache>
            </c:strRef>
          </c:tx>
          <c:spPr>
            <a:ln w="19050" cap="rnd">
              <a:solidFill>
                <a:srgbClr val="C00000"/>
              </a:solidFill>
              <a:prstDash val="solid"/>
              <a:round/>
            </a:ln>
            <a:effectLst/>
          </c:spPr>
          <c:marker>
            <c:symbol val="none"/>
          </c:marker>
          <c:cat>
            <c:strRef>
              <c:f>'Chart 32'!$A$2:$A$28</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32'!$C$2:$C$28</c:f>
              <c:numCache>
                <c:formatCode>0.0</c:formatCode>
                <c:ptCount val="23"/>
                <c:pt idx="0">
                  <c:v>5.0221094029557065</c:v>
                </c:pt>
                <c:pt idx="1">
                  <c:v>4.9622860691974182</c:v>
                </c:pt>
                <c:pt idx="2">
                  <c:v>2.7228988627880284</c:v>
                </c:pt>
                <c:pt idx="3">
                  <c:v>3.9</c:v>
                </c:pt>
                <c:pt idx="4">
                  <c:v>3</c:v>
                </c:pt>
                <c:pt idx="5">
                  <c:v>3.6</c:v>
                </c:pt>
                <c:pt idx="6">
                  <c:v>4.5</c:v>
                </c:pt>
                <c:pt idx="7">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pt idx="21" formatCode="General">
                  <c:v>18</c:v>
                </c:pt>
                <c:pt idx="22" formatCode="General">
                  <c:v>16</c:v>
                </c:pt>
              </c:numCache>
            </c:numRef>
          </c:val>
          <c:smooth val="0"/>
          <c:extLst>
            <c:ext xmlns:c16="http://schemas.microsoft.com/office/drawing/2014/chart" uri="{C3380CC4-5D6E-409C-BE32-E72D297353CC}">
              <c16:uniqueId val="{00000003-0E0C-4F11-AA69-C62724DD2ED7}"/>
            </c:ext>
          </c:extLst>
        </c:ser>
        <c:dLbls>
          <c:showLegendKey val="0"/>
          <c:showVal val="0"/>
          <c:showCatName val="0"/>
          <c:showSerName val="0"/>
          <c:showPercent val="0"/>
          <c:showBubbleSize val="0"/>
        </c:dLbls>
        <c:smooth val="0"/>
        <c:axId val="123818752"/>
        <c:axId val="123820288"/>
      </c:lineChart>
      <c:catAx>
        <c:axId val="123818752"/>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820288"/>
        <c:crosses val="autoZero"/>
        <c:auto val="1"/>
        <c:lblAlgn val="ctr"/>
        <c:lblOffset val="100"/>
        <c:noMultiLvlLbl val="0"/>
      </c:catAx>
      <c:valAx>
        <c:axId val="123820288"/>
        <c:scaling>
          <c:orientation val="minMax"/>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818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74485254845327742"/>
        </c:manualLayout>
      </c:layout>
      <c:barChart>
        <c:barDir val="col"/>
        <c:grouping val="stacked"/>
        <c:varyColors val="0"/>
        <c:ser>
          <c:idx val="0"/>
          <c:order val="0"/>
          <c:tx>
            <c:strRef>
              <c:f>'Chart 33'!$B$1</c:f>
              <c:strCache>
                <c:ptCount val="1"/>
                <c:pt idx="0">
                  <c:v>Private sector wage</c:v>
                </c:pt>
              </c:strCache>
            </c:strRef>
          </c:tx>
          <c:invertIfNegative val="0"/>
          <c:cat>
            <c:strRef>
              <c:f>'Chart 33'!$A$2:$A$32</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33'!$B$2:$B$32</c:f>
              <c:numCache>
                <c:formatCode>0.0</c:formatCode>
                <c:ptCount val="23"/>
                <c:pt idx="0">
                  <c:v>5</c:v>
                </c:pt>
                <c:pt idx="1">
                  <c:v>5</c:v>
                </c:pt>
                <c:pt idx="2">
                  <c:v>2.7</c:v>
                </c:pt>
                <c:pt idx="3">
                  <c:v>3.9</c:v>
                </c:pt>
                <c:pt idx="4" formatCode="General">
                  <c:v>3</c:v>
                </c:pt>
                <c:pt idx="5" formatCode="General">
                  <c:v>3.6</c:v>
                </c:pt>
                <c:pt idx="6" formatCode="General">
                  <c:v>4.4000000000000004</c:v>
                </c:pt>
                <c:pt idx="7" formatCode="General">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pt idx="21">
                  <c:v>18</c:v>
                </c:pt>
                <c:pt idx="22">
                  <c:v>10.6</c:v>
                </c:pt>
              </c:numCache>
            </c:numRef>
          </c:val>
          <c:extLst>
            <c:ext xmlns:c16="http://schemas.microsoft.com/office/drawing/2014/chart" uri="{C3380CC4-5D6E-409C-BE32-E72D297353CC}">
              <c16:uniqueId val="{00000000-BB7D-4295-B66D-560B15FC9023}"/>
            </c:ext>
          </c:extLst>
        </c:ser>
        <c:ser>
          <c:idx val="1"/>
          <c:order val="1"/>
          <c:tx>
            <c:strRef>
              <c:f>'Chart 33'!$C$1</c:f>
              <c:strCache>
                <c:ptCount val="1"/>
                <c:pt idx="0">
                  <c:v>Real output per employed</c:v>
                </c:pt>
              </c:strCache>
            </c:strRef>
          </c:tx>
          <c:invertIfNegative val="0"/>
          <c:cat>
            <c:strRef>
              <c:f>'Chart 33'!$A$2:$A$32</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33'!$C$2:$C$32</c:f>
              <c:numCache>
                <c:formatCode>0.0</c:formatCode>
                <c:ptCount val="23"/>
                <c:pt idx="0">
                  <c:v>-3</c:v>
                </c:pt>
                <c:pt idx="1">
                  <c:v>-7.6</c:v>
                </c:pt>
                <c:pt idx="2">
                  <c:v>-1.9</c:v>
                </c:pt>
                <c:pt idx="3">
                  <c:v>-5.3</c:v>
                </c:pt>
                <c:pt idx="4" formatCode="General">
                  <c:v>-2.1</c:v>
                </c:pt>
                <c:pt idx="5" formatCode="General">
                  <c:v>4.3</c:v>
                </c:pt>
                <c:pt idx="6" formatCode="General">
                  <c:v>4</c:v>
                </c:pt>
                <c:pt idx="7" formatCode="General">
                  <c:v>5.2</c:v>
                </c:pt>
                <c:pt idx="8">
                  <c:v>4.0651860200692767</c:v>
                </c:pt>
                <c:pt idx="9">
                  <c:v>-11.07765817676102</c:v>
                </c:pt>
                <c:pt idx="10">
                  <c:v>-4.8869928919768313</c:v>
                </c:pt>
                <c:pt idx="11">
                  <c:v>-7.3496664914702876</c:v>
                </c:pt>
                <c:pt idx="12">
                  <c:v>-11.175525006187456</c:v>
                </c:pt>
                <c:pt idx="13">
                  <c:v>12.34721147766281</c:v>
                </c:pt>
                <c:pt idx="14">
                  <c:v>4.0872137837005624</c:v>
                </c:pt>
                <c:pt idx="15">
                  <c:v>-1.5132114416934712</c:v>
                </c:pt>
                <c:pt idx="16">
                  <c:v>5.4104041206871329</c:v>
                </c:pt>
                <c:pt idx="17">
                  <c:v>-2.0484328551243038</c:v>
                </c:pt>
                <c:pt idx="18">
                  <c:v>3.37246959675808</c:v>
                </c:pt>
                <c:pt idx="19">
                  <c:v>8.4088027647955101</c:v>
                </c:pt>
                <c:pt idx="20">
                  <c:v>6.5227272578552089</c:v>
                </c:pt>
                <c:pt idx="21">
                  <c:v>3.104859440805555</c:v>
                </c:pt>
                <c:pt idx="22">
                  <c:v>0.50899237034514044</c:v>
                </c:pt>
              </c:numCache>
            </c:numRef>
          </c:val>
          <c:extLs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123714176"/>
        <c:axId val="123715968"/>
      </c:barChart>
      <c:lineChart>
        <c:grouping val="standard"/>
        <c:varyColors val="0"/>
        <c:ser>
          <c:idx val="2"/>
          <c:order val="2"/>
          <c:tx>
            <c:strRef>
              <c:f>'Chart 33'!$D$1</c:f>
              <c:strCache>
                <c:ptCount val="1"/>
                <c:pt idx="0">
                  <c:v>Unit labor costs</c:v>
                </c:pt>
              </c:strCache>
            </c:strRef>
          </c:tx>
          <c:spPr>
            <a:ln>
              <a:solidFill>
                <a:srgbClr val="C00000"/>
              </a:solidFill>
            </a:ln>
          </c:spPr>
          <c:marker>
            <c:symbol val="none"/>
          </c:marker>
          <c:cat>
            <c:strRef>
              <c:f>'Chart 33'!$A$2:$A$32</c:f>
              <c:strCache>
                <c:ptCount val="23"/>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pt idx="21">
                  <c:v>II</c:v>
                </c:pt>
                <c:pt idx="22">
                  <c:v>III</c:v>
                </c:pt>
              </c:strCache>
            </c:strRef>
          </c:cat>
          <c:val>
            <c:numRef>
              <c:f>'Chart 33'!$D$2:$D$32</c:f>
              <c:numCache>
                <c:formatCode>0.0</c:formatCode>
                <c:ptCount val="23"/>
                <c:pt idx="0">
                  <c:v>2.0061339299999998</c:v>
                </c:pt>
                <c:pt idx="1">
                  <c:v>-2.6364120099999999</c:v>
                </c:pt>
                <c:pt idx="2">
                  <c:v>1.18833696</c:v>
                </c:pt>
                <c:pt idx="3">
                  <c:v>-1.8000294999999999</c:v>
                </c:pt>
                <c:pt idx="4">
                  <c:v>0.93705443099999997</c:v>
                </c:pt>
                <c:pt idx="5">
                  <c:v>7.9429593199999999</c:v>
                </c:pt>
                <c:pt idx="6">
                  <c:v>8.3133774099999993</c:v>
                </c:pt>
                <c:pt idx="7">
                  <c:v>8.2615451800000006</c:v>
                </c:pt>
                <c:pt idx="8">
                  <c:v>3.6348139799307235</c:v>
                </c:pt>
                <c:pt idx="9">
                  <c:v>11.07765817676102</c:v>
                </c:pt>
                <c:pt idx="10">
                  <c:v>6.9869928919768309</c:v>
                </c:pt>
                <c:pt idx="11">
                  <c:v>10.049666491470287</c:v>
                </c:pt>
                <c:pt idx="12">
                  <c:v>12.875525006187456</c:v>
                </c:pt>
                <c:pt idx="13">
                  <c:v>-2.1472114776628111</c:v>
                </c:pt>
                <c:pt idx="14">
                  <c:v>6.0127862162994372</c:v>
                </c:pt>
                <c:pt idx="15">
                  <c:v>11.313211441693472</c:v>
                </c:pt>
                <c:pt idx="16">
                  <c:v>5.6895958793128667</c:v>
                </c:pt>
                <c:pt idx="17">
                  <c:v>17.148432855124305</c:v>
                </c:pt>
                <c:pt idx="18">
                  <c:v>18.327530403241919</c:v>
                </c:pt>
                <c:pt idx="19">
                  <c:v>18.191197235204491</c:v>
                </c:pt>
                <c:pt idx="20">
                  <c:v>19.977272742144791</c:v>
                </c:pt>
                <c:pt idx="21">
                  <c:v>14.895140559194445</c:v>
                </c:pt>
                <c:pt idx="22">
                  <c:v>10.091007629654859</c:v>
                </c:pt>
              </c:numCache>
            </c:numRef>
          </c:val>
          <c:smooth val="0"/>
          <c:extLs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123714176"/>
        <c:axId val="123715968"/>
      </c:lineChart>
      <c:catAx>
        <c:axId val="12371417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715968"/>
        <c:crosses val="autoZero"/>
        <c:auto val="1"/>
        <c:lblAlgn val="ctr"/>
        <c:lblOffset val="100"/>
        <c:noMultiLvlLbl val="0"/>
      </c:catAx>
      <c:valAx>
        <c:axId val="123715968"/>
        <c:scaling>
          <c:orientation val="minMax"/>
          <c:max val="30"/>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714176"/>
        <c:crosses val="autoZero"/>
        <c:crossBetween val="between"/>
      </c:valAx>
      <c:spPr>
        <a:noFill/>
        <a:ln>
          <a:noFill/>
        </a:ln>
        <a:effectLst/>
      </c:spPr>
    </c:plotArea>
    <c:legend>
      <c:legendPos val="b"/>
      <c:layout>
        <c:manualLayout>
          <c:xMode val="edge"/>
          <c:yMode val="edge"/>
          <c:x val="0"/>
          <c:y val="0.85707664271223749"/>
          <c:w val="0.98797206952904471"/>
          <c:h val="0.1429233572877626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2258066650784825E-2"/>
          <c:y val="5.7732077539367863E-2"/>
          <c:w val="0.88909856788575237"/>
          <c:h val="0.5521399956326164"/>
        </c:manualLayout>
      </c:layout>
      <c:lineChart>
        <c:grouping val="standard"/>
        <c:varyColors val="0"/>
        <c:ser>
          <c:idx val="1"/>
          <c:order val="0"/>
          <c:tx>
            <c:strRef>
              <c:f>'Chart 34'!$B$1</c:f>
              <c:strCache>
                <c:ptCount val="1"/>
                <c:pt idx="0">
                  <c:v>CBA repo average</c:v>
                </c:pt>
              </c:strCache>
            </c:strRef>
          </c:tx>
          <c:spPr>
            <a:ln w="12700">
              <a:solidFill>
                <a:srgbClr val="C00000"/>
              </a:solidFill>
            </a:ln>
          </c:spPr>
          <c:marker>
            <c:symbol val="none"/>
          </c:marker>
          <c:cat>
            <c:numRef>
              <c:f>'Chart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'Chart 34'!$B$2:$B$350</c:f>
              <c:numCache>
                <c:formatCode>_(* #,##0.0_);_(* \(#,##0.0\);_(* "-"??_);_(@_)</c:formatCode>
                <c:ptCount val="348"/>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pt idx="219">
                  <c:v>5.6128999999999998</c:v>
                </c:pt>
                <c:pt idx="220">
                  <c:v>5.6363000000000003</c:v>
                </c:pt>
                <c:pt idx="221">
                  <c:v>5.8842891891891895</c:v>
                </c:pt>
                <c:pt idx="222">
                  <c:v>6.5331000000000001</c:v>
                </c:pt>
                <c:pt idx="223">
                  <c:v>6.6927274905422447</c:v>
                </c:pt>
                <c:pt idx="224">
                  <c:v>6.8192000000000004</c:v>
                </c:pt>
                <c:pt idx="225">
                  <c:v>6.7970032258064519</c:v>
                </c:pt>
                <c:pt idx="226">
                  <c:v>6.7149999999999999</c:v>
                </c:pt>
                <c:pt idx="227">
                  <c:v>6.5175999999999998</c:v>
                </c:pt>
                <c:pt idx="228">
                  <c:v>6.9901</c:v>
                </c:pt>
                <c:pt idx="229">
                  <c:v>6.8855000000000004</c:v>
                </c:pt>
                <c:pt idx="230">
                  <c:v>7.1645000000000003</c:v>
                </c:pt>
                <c:pt idx="231">
                  <c:v>6.9141000000000004</c:v>
                </c:pt>
                <c:pt idx="232">
                  <c:v>6.8966000000000003</c:v>
                </c:pt>
                <c:pt idx="233">
                  <c:v>6.9466000000000001</c:v>
                </c:pt>
                <c:pt idx="234">
                  <c:v>7.0122</c:v>
                </c:pt>
                <c:pt idx="235">
                  <c:v>7.3554000000000004</c:v>
                </c:pt>
                <c:pt idx="236">
                  <c:v>7.3535000000000004</c:v>
                </c:pt>
                <c:pt idx="237">
                  <c:v>7.28</c:v>
                </c:pt>
                <c:pt idx="238">
                  <c:v>7.3630000000000004</c:v>
                </c:pt>
                <c:pt idx="239">
                  <c:v>7.4103000000000003</c:v>
                </c:pt>
                <c:pt idx="240">
                  <c:v>7.2805</c:v>
                </c:pt>
                <c:pt idx="241">
                  <c:v>7.5259999999999998</c:v>
                </c:pt>
                <c:pt idx="242">
                  <c:v>7.5583</c:v>
                </c:pt>
                <c:pt idx="243">
                  <c:v>7.6387999999999998</c:v>
                </c:pt>
                <c:pt idx="244">
                  <c:v>7.6393000000000004</c:v>
                </c:pt>
                <c:pt idx="245">
                  <c:v>7.5929000000000002</c:v>
                </c:pt>
                <c:pt idx="246">
                  <c:v>7.4794</c:v>
                </c:pt>
                <c:pt idx="247">
                  <c:v>7.4518000000000004</c:v>
                </c:pt>
                <c:pt idx="248">
                  <c:v>7.3936000000000002</c:v>
                </c:pt>
                <c:pt idx="249">
                  <c:v>7.5096999999999996</c:v>
                </c:pt>
                <c:pt idx="250">
                  <c:v>7.5271999999999997</c:v>
                </c:pt>
                <c:pt idx="251">
                  <c:v>7.4497999999999998</c:v>
                </c:pt>
                <c:pt idx="252">
                  <c:v>7.3887999999999998</c:v>
                </c:pt>
                <c:pt idx="253">
                  <c:v>7.3455000000000004</c:v>
                </c:pt>
                <c:pt idx="254">
                  <c:v>7.9104000000000001</c:v>
                </c:pt>
                <c:pt idx="255">
                  <c:v>7.9067999999999996</c:v>
                </c:pt>
                <c:pt idx="256">
                  <c:v>8.0508000000000006</c:v>
                </c:pt>
                <c:pt idx="257">
                  <c:v>7.8479000000000001</c:v>
                </c:pt>
                <c:pt idx="258">
                  <c:v>7.8963000000000001</c:v>
                </c:pt>
                <c:pt idx="259">
                  <c:v>7.9100999999999999</c:v>
                </c:pt>
                <c:pt idx="260">
                  <c:v>7.9347000000000003</c:v>
                </c:pt>
                <c:pt idx="261">
                  <c:v>8.1336999999999993</c:v>
                </c:pt>
                <c:pt idx="262">
                  <c:v>8.1989000000000001</c:v>
                </c:pt>
                <c:pt idx="263">
                  <c:v>8.2151999999999994</c:v>
                </c:pt>
                <c:pt idx="264">
                  <c:v>8.2270000000000003</c:v>
                </c:pt>
                <c:pt idx="265">
                  <c:v>8.2522000000000002</c:v>
                </c:pt>
                <c:pt idx="266">
                  <c:v>8.1519999999999992</c:v>
                </c:pt>
                <c:pt idx="267">
                  <c:v>9.4639000000000006</c:v>
                </c:pt>
                <c:pt idx="268">
                  <c:v>9.4344000000000001</c:v>
                </c:pt>
                <c:pt idx="269">
                  <c:v>9.4707000000000008</c:v>
                </c:pt>
                <c:pt idx="270">
                  <c:v>9.3519000000000005</c:v>
                </c:pt>
                <c:pt idx="271">
                  <c:v>9.4506999999999994</c:v>
                </c:pt>
                <c:pt idx="272">
                  <c:v>9.4849999999999994</c:v>
                </c:pt>
                <c:pt idx="273">
                  <c:v>9.5174000000000003</c:v>
                </c:pt>
                <c:pt idx="274">
                  <c:v>9.3901000000000003</c:v>
                </c:pt>
                <c:pt idx="275">
                  <c:v>9.5068000000000001</c:v>
                </c:pt>
                <c:pt idx="276">
                  <c:v>9.5243000000000002</c:v>
                </c:pt>
                <c:pt idx="277">
                  <c:v>9.5566999999999993</c:v>
                </c:pt>
                <c:pt idx="278">
                  <c:v>9.5515000000000008</c:v>
                </c:pt>
                <c:pt idx="279">
                  <c:v>9.5409000000000006</c:v>
                </c:pt>
                <c:pt idx="280">
                  <c:v>9.5265000000000004</c:v>
                </c:pt>
                <c:pt idx="281">
                  <c:v>9.5509000000000004</c:v>
                </c:pt>
                <c:pt idx="282">
                  <c:v>9.6165000000000003</c:v>
                </c:pt>
                <c:pt idx="283">
                  <c:v>9.4428999999999998</c:v>
                </c:pt>
                <c:pt idx="284">
                  <c:v>9.4946000000000002</c:v>
                </c:pt>
                <c:pt idx="285">
                  <c:v>9.5372000000000003</c:v>
                </c:pt>
                <c:pt idx="286">
                  <c:v>9.5411000000000001</c:v>
                </c:pt>
                <c:pt idx="287">
                  <c:v>9.7941000000000003</c:v>
                </c:pt>
                <c:pt idx="288">
                  <c:v>9.7523999999999997</c:v>
                </c:pt>
                <c:pt idx="289">
                  <c:v>9.7568000000000001</c:v>
                </c:pt>
                <c:pt idx="290">
                  <c:v>9.7181999999999995</c:v>
                </c:pt>
                <c:pt idx="291">
                  <c:v>9.7622999999999998</c:v>
                </c:pt>
                <c:pt idx="292">
                  <c:v>9.7152999999999992</c:v>
                </c:pt>
                <c:pt idx="293">
                  <c:v>10.3003</c:v>
                </c:pt>
                <c:pt idx="294">
                  <c:v>10.3193</c:v>
                </c:pt>
                <c:pt idx="295">
                  <c:v>10.4032</c:v>
                </c:pt>
                <c:pt idx="296">
                  <c:v>10.2835</c:v>
                </c:pt>
                <c:pt idx="297">
                  <c:v>10.276199999999999</c:v>
                </c:pt>
                <c:pt idx="298">
                  <c:v>10.3338</c:v>
                </c:pt>
                <c:pt idx="299">
                  <c:v>10.335100000000001</c:v>
                </c:pt>
                <c:pt idx="300">
                  <c:v>10.7415</c:v>
                </c:pt>
                <c:pt idx="301">
                  <c:v>10.647399999999999</c:v>
                </c:pt>
                <c:pt idx="302">
                  <c:v>10.6829</c:v>
                </c:pt>
                <c:pt idx="303">
                  <c:v>10.7141</c:v>
                </c:pt>
                <c:pt idx="304">
                  <c:v>10.735300000000001</c:v>
                </c:pt>
                <c:pt idx="305">
                  <c:v>10.7301</c:v>
                </c:pt>
                <c:pt idx="306">
                  <c:v>10.862</c:v>
                </c:pt>
                <c:pt idx="307">
                  <c:v>10.977600000000001</c:v>
                </c:pt>
                <c:pt idx="308">
                  <c:v>11.1066</c:v>
                </c:pt>
                <c:pt idx="309" formatCode="0.00">
                  <c:v>11.306699999999999</c:v>
                </c:pt>
                <c:pt idx="310" formatCode="0.00">
                  <c:v>11.275</c:v>
                </c:pt>
                <c:pt idx="311" formatCode="0.00">
                  <c:v>11.2494</c:v>
                </c:pt>
                <c:pt idx="312" formatCode="0.00">
                  <c:v>11.307399999999999</c:v>
                </c:pt>
                <c:pt idx="313" formatCode="0.00">
                  <c:v>11.187486666666667</c:v>
                </c:pt>
                <c:pt idx="314" formatCode="0.00">
                  <c:v>11.268599999999999</c:v>
                </c:pt>
                <c:pt idx="315" formatCode="0.00">
                  <c:v>11.280749999999999</c:v>
                </c:pt>
                <c:pt idx="316" formatCode="0.00">
                  <c:v>11.270488888888888</c:v>
                </c:pt>
                <c:pt idx="317" formatCode="0.00">
                  <c:v>11.231532152588557</c:v>
                </c:pt>
                <c:pt idx="318" formatCode="0.00">
                  <c:v>10.920509433962264</c:v>
                </c:pt>
                <c:pt idx="319" formatCode="0.00">
                  <c:v>10.939</c:v>
                </c:pt>
                <c:pt idx="320" formatCode="0.00">
                  <c:v>10.9154</c:v>
                </c:pt>
                <c:pt idx="321" formatCode="0.00">
                  <c:v>11.033132800000001</c:v>
                </c:pt>
                <c:pt idx="322" formatCode="_(* #,##0.00_);_(* \(#,##0.00\);_(* &quot;-&quot;??_);_(@_)">
                  <c:v>10.903499999999999</c:v>
                </c:pt>
                <c:pt idx="323" formatCode="_(* #,##0.00_);_(* \(#,##0.00\);_(* &quot;-&quot;??_);_(@_)">
                  <c:v>10.865500000000001</c:v>
                </c:pt>
                <c:pt idx="324" formatCode="_(* #,##0.00_);_(* \(#,##0.00\);_(* &quot;-&quot;??_);_(@_)">
                  <c:v>10.866400000000001</c:v>
                </c:pt>
                <c:pt idx="325" formatCode="_(* #,##0.00_);_(* \(#,##0.00\);_(* &quot;-&quot;??_);_(@_)">
                  <c:v>10.963003125000002</c:v>
                </c:pt>
                <c:pt idx="326" formatCode="_(* #,##0.00_);_(* \(#,##0.00\);_(* &quot;-&quot;??_);_(@_)">
                  <c:v>10.900600000000001</c:v>
                </c:pt>
                <c:pt idx="327" formatCode="_(* #,##0.00_);_(* \(#,##0.00\);_(* &quot;-&quot;??_);_(@_)">
                  <c:v>10.8872</c:v>
                </c:pt>
                <c:pt idx="328" formatCode="_(* #,##0.00_);_(* \(#,##0.00\);_(* &quot;-&quot;??_);_(@_)">
                  <c:v>10.911300000000001</c:v>
                </c:pt>
                <c:pt idx="329" formatCode="_(* #,##0.00_);_(* \(#,##0.00\);_(* &quot;-&quot;??_);_(@_)">
                  <c:v>10.910600000000001</c:v>
                </c:pt>
                <c:pt idx="330" formatCode="_(* #,##0.00_);_(* \(#,##0.00\);_(* &quot;-&quot;??_);_(@_)">
                  <c:v>10.9337</c:v>
                </c:pt>
                <c:pt idx="331" formatCode="_(* #,##0.00_);_(* \(#,##0.00\);_(* &quot;-&quot;??_);_(@_)">
                  <c:v>10.904999999999999</c:v>
                </c:pt>
                <c:pt idx="332" formatCode="_(* #,##0.00_);_(* \(#,##0.00\);_(* &quot;-&quot;??_);_(@_)">
                  <c:v>10.664199999999999</c:v>
                </c:pt>
                <c:pt idx="333" formatCode="_(* #,##0.00_);_(* \(#,##0.00\);_(* &quot;-&quot;??_);_(@_)">
                  <c:v>10.6806</c:v>
                </c:pt>
                <c:pt idx="334" formatCode="_(* #,##0.00_);_(* \(#,##0.00\);_(* &quot;-&quot;??_);_(@_)">
                  <c:v>10.724944585987261</c:v>
                </c:pt>
                <c:pt idx="335" formatCode="_(* #,##0.00_);_(* \(#,##0.00\);_(* &quot;-&quot;??_);_(@_)">
                  <c:v>10.6218</c:v>
                </c:pt>
                <c:pt idx="336" formatCode="_(* #,##0.00_);_(* \(#,##0.00\);_(* &quot;-&quot;??_);_(@_)">
                  <c:v>10.609</c:v>
                </c:pt>
                <c:pt idx="337" formatCode="_(* #,##0.00_);_(* \(#,##0.00\);_(* &quot;-&quot;??_);_(@_)">
                  <c:v>10.5946</c:v>
                </c:pt>
                <c:pt idx="338" formatCode="_(* #,##0.00_);_(* \(#,##0.00\);_(* &quot;-&quot;??_);_(@_)">
                  <c:v>10.6111</c:v>
                </c:pt>
                <c:pt idx="339" formatCode="_(* #,##0.00_);_(* \(#,##0.00\);_(* &quot;-&quot;??_);_(@_)">
                  <c:v>10.3978</c:v>
                </c:pt>
                <c:pt idx="340" formatCode="_(* #,##0.00_);_(* \(#,##0.00\);_(* &quot;-&quot;??_);_(@_)">
                  <c:v>10.3515</c:v>
                </c:pt>
                <c:pt idx="341" formatCode="_(* #,##0.00_);_(* \(#,##0.00\);_(* &quot;-&quot;??_);_(@_)">
                  <c:v>10.342700000000001</c:v>
                </c:pt>
                <c:pt idx="342" formatCode="_(* #,##0.00_);_(* \(#,##0.00\);_(* &quot;-&quot;??_);_(@_)">
                  <c:v>10.38576109324759</c:v>
                </c:pt>
                <c:pt idx="343" formatCode="_(* #,##0.00_);_(* \(#,##0.00\);_(* &quot;-&quot;??_);_(@_)">
                  <c:v>10.477600000000001</c:v>
                </c:pt>
                <c:pt idx="344" formatCode="_(* #,##0.00_);_(* \(#,##0.00\);_(* &quot;-&quot;??_);_(@_)">
                  <c:v>10.58</c:v>
                </c:pt>
                <c:pt idx="345" formatCode="_(* #,##0.00_);_(* \(#,##0.00\);_(* &quot;-&quot;??_);_(@_)">
                  <c:v>10</c:v>
                </c:pt>
                <c:pt idx="346" formatCode="_(* #,##0.00_);_(* \(#,##0.00\);_(* &quot;-&quot;??_);_(@_)">
                  <c:v>9.9</c:v>
                </c:pt>
                <c:pt idx="347" formatCode="_(* #,##0.00_);_(* \(#,##0.00\);_(* &quot;-&quot;??_);_(@_)">
                  <c:v>10.02</c:v>
                </c:pt>
              </c:numCache>
            </c:numRef>
          </c:val>
          <c:smooth val="0"/>
          <c:extLst>
            <c:ext xmlns:c16="http://schemas.microsoft.com/office/drawing/2014/chart" uri="{C3380CC4-5D6E-409C-BE32-E72D297353CC}">
              <c16:uniqueId val="{00000000-8936-41DB-81C8-AB422FBB222F}"/>
            </c:ext>
          </c:extLst>
        </c:ser>
        <c:ser>
          <c:idx val="2"/>
          <c:order val="1"/>
          <c:tx>
            <c:strRef>
              <c:f>'Chart 34'!$C$1</c:f>
              <c:strCache>
                <c:ptCount val="1"/>
                <c:pt idx="0">
                  <c:v>Interbank repo rate</c:v>
                </c:pt>
              </c:strCache>
            </c:strRef>
          </c:tx>
          <c:spPr>
            <a:ln w="12700">
              <a:solidFill>
                <a:srgbClr val="00B050"/>
              </a:solidFill>
            </a:ln>
          </c:spPr>
          <c:marker>
            <c:symbol val="none"/>
          </c:marker>
          <c:cat>
            <c:numRef>
              <c:f>'Chart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'Chart 34'!$C$2:$C$350</c:f>
              <c:numCache>
                <c:formatCode>_(* #,##0.0_);_(* \(#,##0.0\);_(* "-"??_);_(@_)</c:formatCode>
                <c:ptCount val="348"/>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pt idx="219">
                  <c:v>5.2701892753044604</c:v>
                </c:pt>
                <c:pt idx="220">
                  <c:v>5.6</c:v>
                </c:pt>
                <c:pt idx="221">
                  <c:v>6.0817786190601542</c:v>
                </c:pt>
                <c:pt idx="222">
                  <c:v>6.5580160013073954</c:v>
                </c:pt>
                <c:pt idx="223">
                  <c:v>6.5845253072049292</c:v>
                </c:pt>
                <c:pt idx="224">
                  <c:v>6.8552832663412318</c:v>
                </c:pt>
                <c:pt idx="225">
                  <c:v>6.9915832132603315</c:v>
                </c:pt>
                <c:pt idx="226">
                  <c:v>7.0000000000000009</c:v>
                </c:pt>
                <c:pt idx="227">
                  <c:v>6.0393030242425993</c:v>
                </c:pt>
                <c:pt idx="230">
                  <c:v>6.7</c:v>
                </c:pt>
                <c:pt idx="231">
                  <c:v>6.5</c:v>
                </c:pt>
                <c:pt idx="232">
                  <c:v>6.9794642857142861</c:v>
                </c:pt>
                <c:pt idx="233">
                  <c:v>7.2499999999999991</c:v>
                </c:pt>
                <c:pt idx="234">
                  <c:v>7.1544543429844083</c:v>
                </c:pt>
                <c:pt idx="236">
                  <c:v>7.1047661870503598</c:v>
                </c:pt>
                <c:pt idx="238">
                  <c:v>7.2260841998478318</c:v>
                </c:pt>
                <c:pt idx="239">
                  <c:v>7.25</c:v>
                </c:pt>
                <c:pt idx="240">
                  <c:v>7.4</c:v>
                </c:pt>
                <c:pt idx="241">
                  <c:v>6.8835101978089268</c:v>
                </c:pt>
                <c:pt idx="244">
                  <c:v>7.8352686794470117</c:v>
                </c:pt>
                <c:pt idx="248">
                  <c:v>7.5</c:v>
                </c:pt>
                <c:pt idx="249">
                  <c:v>6.6094886128507158</c:v>
                </c:pt>
                <c:pt idx="250">
                  <c:v>7.5</c:v>
                </c:pt>
                <c:pt idx="252">
                  <c:v>7.4249310890223494</c:v>
                </c:pt>
                <c:pt idx="253">
                  <c:v>7.3374854785059505</c:v>
                </c:pt>
                <c:pt idx="254">
                  <c:v>7.0138665473931674</c:v>
                </c:pt>
                <c:pt idx="255">
                  <c:v>8.0500000000000007</c:v>
                </c:pt>
                <c:pt idx="256">
                  <c:v>8.1</c:v>
                </c:pt>
                <c:pt idx="257">
                  <c:v>7.8158995964278954</c:v>
                </c:pt>
                <c:pt idx="258">
                  <c:v>7.1663807286947918</c:v>
                </c:pt>
                <c:pt idx="259">
                  <c:v>7.8406291501172927</c:v>
                </c:pt>
                <c:pt idx="260">
                  <c:v>7.8</c:v>
                </c:pt>
                <c:pt idx="261">
                  <c:v>8.0837480242023165</c:v>
                </c:pt>
                <c:pt idx="262">
                  <c:v>8.2883165095382196</c:v>
                </c:pt>
                <c:pt idx="263">
                  <c:v>8.1007325545798157</c:v>
                </c:pt>
                <c:pt idx="264">
                  <c:v>8.0500000000000007</c:v>
                </c:pt>
                <c:pt idx="265">
                  <c:v>8.4</c:v>
                </c:pt>
                <c:pt idx="266">
                  <c:v>8.25</c:v>
                </c:pt>
                <c:pt idx="267">
                  <c:v>7.8514772174570808</c:v>
                </c:pt>
                <c:pt idx="268">
                  <c:v>9.2902326654007048</c:v>
                </c:pt>
                <c:pt idx="269">
                  <c:v>9.4</c:v>
                </c:pt>
                <c:pt idx="270">
                  <c:v>9.3737395048932317</c:v>
                </c:pt>
                <c:pt idx="271">
                  <c:v>9.4067559861286583</c:v>
                </c:pt>
                <c:pt idx="272">
                  <c:v>9.4355524078555089</c:v>
                </c:pt>
                <c:pt idx="273">
                  <c:v>9.577107454631701</c:v>
                </c:pt>
                <c:pt idx="274">
                  <c:v>9.5504358550961044</c:v>
                </c:pt>
                <c:pt idx="275">
                  <c:v>9.4655531619787947</c:v>
                </c:pt>
                <c:pt idx="276">
                  <c:v>9.5243000000000002</c:v>
                </c:pt>
                <c:pt idx="277">
                  <c:v>9.7959413032217579</c:v>
                </c:pt>
                <c:pt idx="278">
                  <c:v>9.551499999999999</c:v>
                </c:pt>
                <c:pt idx="279">
                  <c:v>9.5526858328867892</c:v>
                </c:pt>
                <c:pt idx="280">
                  <c:v>9.1621559431558701</c:v>
                </c:pt>
                <c:pt idx="281">
                  <c:v>9.5509000000000004</c:v>
                </c:pt>
                <c:pt idx="282">
                  <c:v>9.6165000000000003</c:v>
                </c:pt>
                <c:pt idx="283">
                  <c:v>9.5776036545219938</c:v>
                </c:pt>
                <c:pt idx="284">
                  <c:v>8.9982955154504687</c:v>
                </c:pt>
                <c:pt idx="285">
                  <c:v>9.551028807888466</c:v>
                </c:pt>
                <c:pt idx="286">
                  <c:v>9.6623515975018428</c:v>
                </c:pt>
                <c:pt idx="287">
                  <c:v>9.7147371512424243</c:v>
                </c:pt>
                <c:pt idx="288">
                  <c:v>9.7168986866534581</c:v>
                </c:pt>
                <c:pt idx="289">
                  <c:v>9.760456434137458</c:v>
                </c:pt>
                <c:pt idx="290">
                  <c:v>9.7560179053177514</c:v>
                </c:pt>
                <c:pt idx="291">
                  <c:v>9.7426734533375825</c:v>
                </c:pt>
                <c:pt idx="292">
                  <c:v>9.6844848644216022</c:v>
                </c:pt>
                <c:pt idx="293">
                  <c:v>9.9293456651951413</c:v>
                </c:pt>
                <c:pt idx="294">
                  <c:v>10.228871565706939</c:v>
                </c:pt>
                <c:pt idx="295">
                  <c:v>10.354068589117469</c:v>
                </c:pt>
                <c:pt idx="296">
                  <c:v>10.408474611285509</c:v>
                </c:pt>
                <c:pt idx="297">
                  <c:v>10.174113911397246</c:v>
                </c:pt>
                <c:pt idx="298">
                  <c:v>10.311073152135029</c:v>
                </c:pt>
                <c:pt idx="299">
                  <c:v>10.3338</c:v>
                </c:pt>
                <c:pt idx="300">
                  <c:v>10.657626838223164</c:v>
                </c:pt>
                <c:pt idx="301">
                  <c:v>10.571918474250834</c:v>
                </c:pt>
                <c:pt idx="302">
                  <c:v>10.6462312669737</c:v>
                </c:pt>
                <c:pt idx="303">
                  <c:v>10.659896069117538</c:v>
                </c:pt>
                <c:pt idx="304">
                  <c:v>10.725189417731713</c:v>
                </c:pt>
                <c:pt idx="305">
                  <c:v>10.697798536060729</c:v>
                </c:pt>
                <c:pt idx="306">
                  <c:v>10.766792554257346</c:v>
                </c:pt>
                <c:pt idx="307">
                  <c:v>10.944862231992248</c:v>
                </c:pt>
                <c:pt idx="308">
                  <c:v>11.063659804324336</c:v>
                </c:pt>
                <c:pt idx="309" formatCode="0.00">
                  <c:v>11.191098381109798</c:v>
                </c:pt>
                <c:pt idx="310" formatCode="0.00">
                  <c:v>11.164578917958448</c:v>
                </c:pt>
                <c:pt idx="311" formatCode="0.00">
                  <c:v>11.173531279158857</c:v>
                </c:pt>
                <c:pt idx="312" formatCode="0.00">
                  <c:v>11.28056701627828</c:v>
                </c:pt>
                <c:pt idx="313" formatCode="0.00">
                  <c:v>11.050680085936852</c:v>
                </c:pt>
                <c:pt idx="314" formatCode="0.00">
                  <c:v>11.1231154700532</c:v>
                </c:pt>
                <c:pt idx="315" formatCode="0.00">
                  <c:v>11.255630584273019</c:v>
                </c:pt>
                <c:pt idx="316" formatCode="0.00">
                  <c:v>11.291573462113572</c:v>
                </c:pt>
                <c:pt idx="317" formatCode="0.00">
                  <c:v>11.094163692924937</c:v>
                </c:pt>
                <c:pt idx="318" formatCode="0.00">
                  <c:v>10.882208229605313</c:v>
                </c:pt>
                <c:pt idx="319" formatCode="0.00">
                  <c:v>10.985558922595876</c:v>
                </c:pt>
                <c:pt idx="320" formatCode="0.00">
                  <c:v>10.903518265733368</c:v>
                </c:pt>
                <c:pt idx="321" formatCode="0.00">
                  <c:v>10.935783237813942</c:v>
                </c:pt>
                <c:pt idx="322" formatCode="_(* #,##0.00_);_(* \(#,##0.00\);_(* &quot;-&quot;??_);_(@_)">
                  <c:v>10.935783237813942</c:v>
                </c:pt>
                <c:pt idx="323" formatCode="0.00">
                  <c:v>10.601793405956505</c:v>
                </c:pt>
                <c:pt idx="324" formatCode="_(* #,##0.00_);_(* \(#,##0.00\);_(* &quot;-&quot;??_);_(@_)">
                  <c:v>10.85820434298441</c:v>
                </c:pt>
                <c:pt idx="325" formatCode="_(* #,##0.00_);_(* \(#,##0.00\);_(* &quot;-&quot;??_);_(@_)">
                  <c:v>10.896704701947669</c:v>
                </c:pt>
                <c:pt idx="326" formatCode="_(* #,##0.00_);_(* \(#,##0.00\);_(* &quot;-&quot;??_);_(@_)">
                  <c:v>10.863499968807835</c:v>
                </c:pt>
                <c:pt idx="327" formatCode="_(* #,##0.00_);_(* \(#,##0.00\);_(* &quot;-&quot;??_);_(@_)">
                  <c:v>10.894450924255565</c:v>
                </c:pt>
                <c:pt idx="328" formatCode="_(* #,##0.00_);_(* \(#,##0.00\);_(* &quot;-&quot;??_);_(@_)">
                  <c:v>10.575620915692829</c:v>
                </c:pt>
                <c:pt idx="329" formatCode="_(* #,##0.00_);_(* \(#,##0.00\);_(* &quot;-&quot;??_);_(@_)">
                  <c:v>10.863016759776537</c:v>
                </c:pt>
                <c:pt idx="330" formatCode="_(* #,##0.00_);_(* \(#,##0.00\);_(* &quot;-&quot;??_);_(@_)">
                  <c:v>10.845321487622552</c:v>
                </c:pt>
                <c:pt idx="331" formatCode="_(* #,##0.00_);_(* \(#,##0.00\);_(* &quot;-&quot;??_);_(@_)">
                  <c:v>10.891197365499888</c:v>
                </c:pt>
                <c:pt idx="332" formatCode="_(* #,##0.00_);_(* \(#,##0.00\);_(* &quot;-&quot;??_);_(@_)">
                  <c:v>10.659988908606921</c:v>
                </c:pt>
                <c:pt idx="333" formatCode="_(* #,##0.00_);_(* \(#,##0.00\);_(* &quot;-&quot;??_);_(@_)">
                  <c:v>10.594692737430167</c:v>
                </c:pt>
                <c:pt idx="334" formatCode="_(* #,##0.00_);_(* \(#,##0.00\);_(* &quot;-&quot;??_);_(@_)">
                  <c:v>10.65791089420655</c:v>
                </c:pt>
                <c:pt idx="335" formatCode="_(* #,##0.00_);_(* \(#,##0.00\);_(* &quot;-&quot;??_);_(@_)">
                  <c:v>10.612988063054354</c:v>
                </c:pt>
                <c:pt idx="336" formatCode="_(* #,##0.00_);_(* \(#,##0.00\);_(* &quot;-&quot;??_);_(@_)">
                  <c:v>10.598129322645786</c:v>
                </c:pt>
                <c:pt idx="337" formatCode="_(* #,##0.00_);_(* \(#,##0.00\);_(* &quot;-&quot;??_);_(@_)">
                  <c:v>10.610755802335506</c:v>
                </c:pt>
                <c:pt idx="338" formatCode="_(* #,##0.00_);_(* \(#,##0.00\);_(* &quot;-&quot;??_);_(@_)">
                  <c:v>10.616700586374353</c:v>
                </c:pt>
                <c:pt idx="339" formatCode="_(* #,##0.00_);_(* \(#,##0.00\);_(* &quot;-&quot;??_);_(@_)">
                  <c:v>10.625</c:v>
                </c:pt>
                <c:pt idx="340" formatCode="_(* #,##0.00_);_(* \(#,##0.00\);_(* &quot;-&quot;??_);_(@_)">
                  <c:v>10.28</c:v>
                </c:pt>
                <c:pt idx="341" formatCode="_(* #,##0.00_);_(* \(#,##0.00\);_(* &quot;-&quot;??_);_(@_)">
                  <c:v>10.37</c:v>
                </c:pt>
                <c:pt idx="342" formatCode="_(* #,##0.00_);_(* \(#,##0.00\);_(* &quot;-&quot;??_);_(@_)">
                  <c:v>10.37</c:v>
                </c:pt>
                <c:pt idx="343" formatCode="_(* #,##0.00_);_(* \(#,##0.00\);_(* &quot;-&quot;??_);_(@_)">
                  <c:v>10.37</c:v>
                </c:pt>
                <c:pt idx="344" formatCode="_(* #,##0.00_);_(* \(#,##0.00\);_(* &quot;-&quot;??_);_(@_)">
                  <c:v>10.39</c:v>
                </c:pt>
                <c:pt idx="345" formatCode="_(* #,##0.00_);_(* \(#,##0.00\);_(* &quot;-&quot;??_);_(@_)">
                  <c:v>9.9700000000000006</c:v>
                </c:pt>
                <c:pt idx="346" formatCode="_(* #,##0.00_);_(* \(#,##0.00\);_(* &quot;-&quot;??_);_(@_)">
                  <c:v>9.91</c:v>
                </c:pt>
                <c:pt idx="347" formatCode="_(* #,##0.00_);_(* \(#,##0.00\);_(* &quot;-&quot;??_);_(@_)">
                  <c:v>9.92</c:v>
                </c:pt>
              </c:numCache>
            </c:numRef>
          </c:val>
          <c:smooth val="0"/>
          <c:extLst>
            <c:ext xmlns:c16="http://schemas.microsoft.com/office/drawing/2014/chart" uri="{C3380CC4-5D6E-409C-BE32-E72D297353CC}">
              <c16:uniqueId val="{00000001-8936-41DB-81C8-AB422FBB222F}"/>
            </c:ext>
          </c:extLst>
        </c:ser>
        <c:ser>
          <c:idx val="3"/>
          <c:order val="2"/>
          <c:tx>
            <c:strRef>
              <c:f>'[1]Գրաֆիկ 36'!$D$1</c:f>
              <c:strCache>
                <c:ptCount val="1"/>
                <c:pt idx="0">
                  <c:v>Բորսայական վարկերի %</c:v>
                </c:pt>
              </c:strCache>
            </c:strRef>
          </c:tx>
          <c:marker>
            <c:symbol val="none"/>
          </c:marker>
          <c:cat>
            <c:numRef>
              <c:f>'Chart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'[1]Գրաֆիկ 36'!$D$2:$D$281</c:f>
              <c:numCache>
                <c:formatCode>General</c:formatCode>
                <c:ptCount val="2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2-8936-41DB-81C8-AB422FBB222F}"/>
            </c:ext>
          </c:extLst>
        </c:ser>
        <c:ser>
          <c:idx val="4"/>
          <c:order val="3"/>
          <c:tx>
            <c:strRef>
              <c:f>'Chart 34'!$D$1</c:f>
              <c:strCache>
                <c:ptCount val="1"/>
                <c:pt idx="0">
                  <c:v>CBA refinancing rate</c:v>
                </c:pt>
              </c:strCache>
            </c:strRef>
          </c:tx>
          <c:spPr>
            <a:ln w="12700">
              <a:prstDash val="solid"/>
            </a:ln>
          </c:spPr>
          <c:marker>
            <c:symbol val="none"/>
          </c:marker>
          <c:cat>
            <c:numRef>
              <c:f>'Chart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'Chart 34'!$D$2:$D$350</c:f>
              <c:numCache>
                <c:formatCode>_(* #,##0.0_);_(* \(#,##0.0\);_(* "-"??_);_(@_)</c:formatCode>
                <c:ptCount val="348"/>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pt idx="219">
                  <c:v>5.5</c:v>
                </c:pt>
                <c:pt idx="220">
                  <c:v>5.5</c:v>
                </c:pt>
                <c:pt idx="221">
                  <c:v>5.5</c:v>
                </c:pt>
                <c:pt idx="222">
                  <c:v>6</c:v>
                </c:pt>
                <c:pt idx="223">
                  <c:v>6</c:v>
                </c:pt>
                <c:pt idx="224">
                  <c:v>6</c:v>
                </c:pt>
                <c:pt idx="225">
                  <c:v>6</c:v>
                </c:pt>
                <c:pt idx="226">
                  <c:v>6</c:v>
                </c:pt>
                <c:pt idx="227">
                  <c:v>6</c:v>
                </c:pt>
                <c:pt idx="228">
                  <c:v>6.5</c:v>
                </c:pt>
                <c:pt idx="229">
                  <c:v>6.5</c:v>
                </c:pt>
                <c:pt idx="230">
                  <c:v>6.5</c:v>
                </c:pt>
                <c:pt idx="231">
                  <c:v>6.5</c:v>
                </c:pt>
                <c:pt idx="232">
                  <c:v>6.5</c:v>
                </c:pt>
                <c:pt idx="233">
                  <c:v>6.5</c:v>
                </c:pt>
                <c:pt idx="234">
                  <c:v>6.5</c:v>
                </c:pt>
                <c:pt idx="235">
                  <c:v>7</c:v>
                </c:pt>
                <c:pt idx="236">
                  <c:v>7</c:v>
                </c:pt>
                <c:pt idx="237">
                  <c:v>7</c:v>
                </c:pt>
                <c:pt idx="238">
                  <c:v>7</c:v>
                </c:pt>
                <c:pt idx="239">
                  <c:v>7</c:v>
                </c:pt>
                <c:pt idx="240">
                  <c:v>7</c:v>
                </c:pt>
                <c:pt idx="241">
                  <c:v>7.25</c:v>
                </c:pt>
                <c:pt idx="242">
                  <c:v>7.25</c:v>
                </c:pt>
                <c:pt idx="243">
                  <c:v>7.25</c:v>
                </c:pt>
                <c:pt idx="244">
                  <c:v>7.25</c:v>
                </c:pt>
                <c:pt idx="245">
                  <c:v>7.25</c:v>
                </c:pt>
                <c:pt idx="246">
                  <c:v>7.25</c:v>
                </c:pt>
                <c:pt idx="247">
                  <c:v>7.25</c:v>
                </c:pt>
                <c:pt idx="248">
                  <c:v>7.25</c:v>
                </c:pt>
                <c:pt idx="249">
                  <c:v>7.25</c:v>
                </c:pt>
                <c:pt idx="250">
                  <c:v>7.25</c:v>
                </c:pt>
                <c:pt idx="251">
                  <c:v>7.25</c:v>
                </c:pt>
                <c:pt idx="252">
                  <c:v>7.25</c:v>
                </c:pt>
                <c:pt idx="253">
                  <c:v>7.25</c:v>
                </c:pt>
                <c:pt idx="254">
                  <c:v>7.75</c:v>
                </c:pt>
                <c:pt idx="255">
                  <c:v>7.75</c:v>
                </c:pt>
                <c:pt idx="256">
                  <c:v>7.75</c:v>
                </c:pt>
                <c:pt idx="257">
                  <c:v>7.75</c:v>
                </c:pt>
                <c:pt idx="258">
                  <c:v>7.75</c:v>
                </c:pt>
                <c:pt idx="259">
                  <c:v>7.75</c:v>
                </c:pt>
                <c:pt idx="260">
                  <c:v>7.75</c:v>
                </c:pt>
                <c:pt idx="261">
                  <c:v>8</c:v>
                </c:pt>
                <c:pt idx="262">
                  <c:v>8</c:v>
                </c:pt>
                <c:pt idx="263">
                  <c:v>8</c:v>
                </c:pt>
                <c:pt idx="264">
                  <c:v>8</c:v>
                </c:pt>
                <c:pt idx="265">
                  <c:v>8</c:v>
                </c:pt>
                <c:pt idx="266">
                  <c:v>8</c:v>
                </c:pt>
                <c:pt idx="267">
                  <c:v>9.25</c:v>
                </c:pt>
                <c:pt idx="268">
                  <c:v>9.25</c:v>
                </c:pt>
                <c:pt idx="269">
                  <c:v>9.25</c:v>
                </c:pt>
                <c:pt idx="270">
                  <c:v>9.25</c:v>
                </c:pt>
                <c:pt idx="271">
                  <c:v>9.25</c:v>
                </c:pt>
                <c:pt idx="272">
                  <c:v>9.25</c:v>
                </c:pt>
                <c:pt idx="273">
                  <c:v>9.25</c:v>
                </c:pt>
                <c:pt idx="274">
                  <c:v>9.25</c:v>
                </c:pt>
                <c:pt idx="275">
                  <c:v>9.25</c:v>
                </c:pt>
                <c:pt idx="276">
                  <c:v>9.25</c:v>
                </c:pt>
                <c:pt idx="277">
                  <c:v>9.25</c:v>
                </c:pt>
                <c:pt idx="278">
                  <c:v>9.25</c:v>
                </c:pt>
                <c:pt idx="279">
                  <c:v>9.25</c:v>
                </c:pt>
                <c:pt idx="280">
                  <c:v>9.25</c:v>
                </c:pt>
                <c:pt idx="281">
                  <c:v>9.25</c:v>
                </c:pt>
                <c:pt idx="282">
                  <c:v>9.25</c:v>
                </c:pt>
                <c:pt idx="283">
                  <c:v>9.25</c:v>
                </c:pt>
                <c:pt idx="284">
                  <c:v>9.25</c:v>
                </c:pt>
                <c:pt idx="285">
                  <c:v>9.25</c:v>
                </c:pt>
                <c:pt idx="286">
                  <c:v>9.25</c:v>
                </c:pt>
                <c:pt idx="287">
                  <c:v>9.5</c:v>
                </c:pt>
                <c:pt idx="288">
                  <c:v>9.5</c:v>
                </c:pt>
                <c:pt idx="289">
                  <c:v>9.5</c:v>
                </c:pt>
                <c:pt idx="290">
                  <c:v>9.5</c:v>
                </c:pt>
                <c:pt idx="291">
                  <c:v>9.5</c:v>
                </c:pt>
                <c:pt idx="292">
                  <c:v>9.5</c:v>
                </c:pt>
                <c:pt idx="293">
                  <c:v>10</c:v>
                </c:pt>
                <c:pt idx="294">
                  <c:v>10</c:v>
                </c:pt>
                <c:pt idx="295">
                  <c:v>10</c:v>
                </c:pt>
                <c:pt idx="296">
                  <c:v>10</c:v>
                </c:pt>
                <c:pt idx="297">
                  <c:v>10</c:v>
                </c:pt>
                <c:pt idx="298">
                  <c:v>10</c:v>
                </c:pt>
                <c:pt idx="299">
                  <c:v>10</c:v>
                </c:pt>
                <c:pt idx="300">
                  <c:v>10.5</c:v>
                </c:pt>
                <c:pt idx="301">
                  <c:v>10.5</c:v>
                </c:pt>
                <c:pt idx="302">
                  <c:v>10.5</c:v>
                </c:pt>
                <c:pt idx="303">
                  <c:v>10.5</c:v>
                </c:pt>
                <c:pt idx="304">
                  <c:v>10.5</c:v>
                </c:pt>
                <c:pt idx="305">
                  <c:v>10.5</c:v>
                </c:pt>
                <c:pt idx="306">
                  <c:v>10.75</c:v>
                </c:pt>
                <c:pt idx="307">
                  <c:v>10.75</c:v>
                </c:pt>
                <c:pt idx="308">
                  <c:v>10.75</c:v>
                </c:pt>
                <c:pt idx="309" formatCode="_(* #,##0.00_);_(* \(#,##0.00\);_(* &quot;-&quot;??_);_(@_)">
                  <c:v>10.75</c:v>
                </c:pt>
                <c:pt idx="310" formatCode="_(* #,##0.00_);_(* \(#,##0.00\);_(* &quot;-&quot;??_);_(@_)">
                  <c:v>10.75</c:v>
                </c:pt>
                <c:pt idx="311" formatCode="_(* #,##0.00_);_(* \(#,##0.00\);_(* &quot;-&quot;??_);_(@_)">
                  <c:v>10.75</c:v>
                </c:pt>
                <c:pt idx="312" formatCode="_(* #,##0.00_);_(* \(#,##0.00\);_(* &quot;-&quot;??_);_(@_)">
                  <c:v>10.75</c:v>
                </c:pt>
                <c:pt idx="313" formatCode="_(* #,##0.00_);_(* \(#,##0.00\);_(* &quot;-&quot;??_);_(@_)">
                  <c:v>10.75</c:v>
                </c:pt>
                <c:pt idx="314" formatCode="_(* #,##0.00_);_(* \(#,##0.00\);_(* &quot;-&quot;??_);_(@_)">
                  <c:v>10.75</c:v>
                </c:pt>
                <c:pt idx="315" formatCode="_(* #,##0.00_);_(* \(#,##0.00\);_(* &quot;-&quot;??_);_(@_)">
                  <c:v>10.75</c:v>
                </c:pt>
                <c:pt idx="316" formatCode="_(* #,##0.00_);_(* \(#,##0.00\);_(* &quot;-&quot;??_);_(@_)">
                  <c:v>10.75</c:v>
                </c:pt>
                <c:pt idx="317" formatCode="_(* #,##0.00_);_(* \(#,##0.00\);_(* &quot;-&quot;??_);_(@_)">
                  <c:v>10.75</c:v>
                </c:pt>
                <c:pt idx="318" formatCode="_(* #,##0.00_);_(* \(#,##0.00\);_(* &quot;-&quot;??_);_(@_)">
                  <c:v>10.75</c:v>
                </c:pt>
                <c:pt idx="319" formatCode="_(* #,##0.00_);_(* \(#,##0.00\);_(* &quot;-&quot;??_);_(@_)">
                  <c:v>10.75</c:v>
                </c:pt>
                <c:pt idx="320" formatCode="_(* #,##0.00_);_(* \(#,##0.00\);_(* &quot;-&quot;??_);_(@_)">
                  <c:v>10.75</c:v>
                </c:pt>
                <c:pt idx="321" formatCode="_(* #,##0.00_);_(* \(#,##0.00\);_(* &quot;-&quot;??_);_(@_)">
                  <c:v>10.75</c:v>
                </c:pt>
                <c:pt idx="322" formatCode="_(* #,##0.00_);_(* \(#,##0.00\);_(* &quot;-&quot;??_);_(@_)">
                  <c:v>10.75</c:v>
                </c:pt>
                <c:pt idx="323" formatCode="_(* #,##0.00_);_(* \(#,##0.00\);_(* &quot;-&quot;??_);_(@_)">
                  <c:v>10.75</c:v>
                </c:pt>
                <c:pt idx="324" formatCode="_(* #,##0.00_);_(* \(#,##0.00\);_(* &quot;-&quot;??_);_(@_)">
                  <c:v>10.75</c:v>
                </c:pt>
                <c:pt idx="325" formatCode="_(* #,##0.00_);_(* \(#,##0.00\);_(* &quot;-&quot;??_);_(@_)">
                  <c:v>10.75</c:v>
                </c:pt>
                <c:pt idx="326" formatCode="_(* #,##0.00_);_(* \(#,##0.00\);_(* &quot;-&quot;??_);_(@_)">
                  <c:v>10.75</c:v>
                </c:pt>
                <c:pt idx="327" formatCode="_(* #,##0.00_);_(* \(#,##0.00\);_(* &quot;-&quot;??_);_(@_)">
                  <c:v>10.75</c:v>
                </c:pt>
                <c:pt idx="328" formatCode="_(* #,##0.00_);_(* \(#,##0.00\);_(* &quot;-&quot;??_);_(@_)">
                  <c:v>10.75</c:v>
                </c:pt>
                <c:pt idx="329" formatCode="_(* #,##0.00_);_(* \(#,##0.00\);_(* &quot;-&quot;??_);_(@_)">
                  <c:v>10.75</c:v>
                </c:pt>
                <c:pt idx="330" formatCode="_(* #,##0.00_);_(* \(#,##0.00\);_(* &quot;-&quot;??_);_(@_)">
                  <c:v>10.75</c:v>
                </c:pt>
                <c:pt idx="331" formatCode="_(* #,##0.00_);_(* \(#,##0.00\);_(* &quot;-&quot;??_);_(@_)">
                  <c:v>10.75</c:v>
                </c:pt>
                <c:pt idx="332" formatCode="_(* #,##0.00_);_(* \(#,##0.00\);_(* &quot;-&quot;??_);_(@_)">
                  <c:v>10.5</c:v>
                </c:pt>
                <c:pt idx="333" formatCode="_(* #,##0.00_);_(* \(#,##0.00\);_(* &quot;-&quot;??_);_(@_)">
                  <c:v>10.5</c:v>
                </c:pt>
                <c:pt idx="334" formatCode="_(* #,##0.00_);_(* \(#,##0.00\);_(* &quot;-&quot;??_);_(@_)">
                  <c:v>10.5</c:v>
                </c:pt>
                <c:pt idx="335" formatCode="_(* #,##0.00_);_(* \(#,##0.00\);_(* &quot;-&quot;??_);_(@_)">
                  <c:v>10.5</c:v>
                </c:pt>
                <c:pt idx="336" formatCode="_(* #,##0.00_);_(* \(#,##0.00\);_(* &quot;-&quot;??_);_(@_)">
                  <c:v>10.5</c:v>
                </c:pt>
                <c:pt idx="337" formatCode="_(* #,##0.00_);_(* \(#,##0.00\);_(* &quot;-&quot;??_);_(@_)">
                  <c:v>10.5</c:v>
                </c:pt>
                <c:pt idx="338" formatCode="_(* #,##0.00_);_(* \(#,##0.00\);_(* &quot;-&quot;??_);_(@_)">
                  <c:v>10.5</c:v>
                </c:pt>
                <c:pt idx="339" formatCode="_(* #,##0.00_);_(* \(#,##0.00\);_(* &quot;-&quot;??_);_(@_)">
                  <c:v>10.25</c:v>
                </c:pt>
                <c:pt idx="340" formatCode="_(* #,##0.00_);_(* \(#,##0.00\);_(* &quot;-&quot;??_);_(@_)">
                  <c:v>10.25</c:v>
                </c:pt>
                <c:pt idx="341" formatCode="_(* #,##0.00_);_(* \(#,##0.00\);_(* &quot;-&quot;??_);_(@_)">
                  <c:v>10.25</c:v>
                </c:pt>
                <c:pt idx="342" formatCode="_(* #,##0.00_);_(* \(#,##0.00\);_(* &quot;-&quot;??_);_(@_)">
                  <c:v>10.25</c:v>
                </c:pt>
                <c:pt idx="343" formatCode="_(* #,##0.00_);_(* \(#,##0.00\);_(* &quot;-&quot;??_);_(@_)">
                  <c:v>10.25</c:v>
                </c:pt>
                <c:pt idx="344" formatCode="_(* #,##0.00_);_(* \(#,##0.00\);_(* &quot;-&quot;??_);_(@_)">
                  <c:v>10.25</c:v>
                </c:pt>
                <c:pt idx="345" formatCode="_(* #,##0.00_);_(* \(#,##0.00\);_(* &quot;-&quot;??_);_(@_)">
                  <c:v>9.75</c:v>
                </c:pt>
                <c:pt idx="346" formatCode="_(* #,##0.00_);_(* \(#,##0.00\);_(* &quot;-&quot;??_);_(@_)">
                  <c:v>9.75</c:v>
                </c:pt>
                <c:pt idx="347" formatCode="_(* #,##0.00_);_(* \(#,##0.00\);_(* &quot;-&quot;??_);_(@_)">
                  <c:v>9.75</c:v>
                </c:pt>
              </c:numCache>
            </c:numRef>
          </c:val>
          <c:smooth val="0"/>
          <c:extLst>
            <c:ext xmlns:c16="http://schemas.microsoft.com/office/drawing/2014/chart" uri="{C3380CC4-5D6E-409C-BE32-E72D297353CC}">
              <c16:uniqueId val="{00000003-8936-41DB-81C8-AB422FBB222F}"/>
            </c:ext>
          </c:extLst>
        </c:ser>
        <c:ser>
          <c:idx val="5"/>
          <c:order val="4"/>
          <c:tx>
            <c:strRef>
              <c:f>'Chart 34'!$E$1</c:f>
              <c:strCache>
                <c:ptCount val="1"/>
                <c:pt idx="0">
                  <c:v>CBA deposit facility</c:v>
                </c:pt>
              </c:strCache>
            </c:strRef>
          </c:tx>
          <c:spPr>
            <a:ln w="12700">
              <a:solidFill>
                <a:srgbClr val="8064A2">
                  <a:lumMod val="50000"/>
                </a:srgbClr>
              </a:solidFill>
            </a:ln>
          </c:spPr>
          <c:marker>
            <c:symbol val="none"/>
          </c:marker>
          <c:cat>
            <c:numRef>
              <c:f>'Chart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'Chart 34'!$E$2:$E$350</c:f>
              <c:numCache>
                <c:formatCode>_(* #,##0.0_);_(* \(#,##0.0\);_(* "-"??_);_(@_)</c:formatCode>
                <c:ptCount val="348"/>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pt idx="219">
                  <c:v>4</c:v>
                </c:pt>
                <c:pt idx="220">
                  <c:v>4</c:v>
                </c:pt>
                <c:pt idx="221">
                  <c:v>4</c:v>
                </c:pt>
                <c:pt idx="222">
                  <c:v>4.5</c:v>
                </c:pt>
                <c:pt idx="223">
                  <c:v>4.5</c:v>
                </c:pt>
                <c:pt idx="224">
                  <c:v>4.5</c:v>
                </c:pt>
                <c:pt idx="225">
                  <c:v>4.5</c:v>
                </c:pt>
                <c:pt idx="226">
                  <c:v>4.5</c:v>
                </c:pt>
                <c:pt idx="227">
                  <c:v>4.5</c:v>
                </c:pt>
                <c:pt idx="228">
                  <c:v>5</c:v>
                </c:pt>
                <c:pt idx="229">
                  <c:v>5</c:v>
                </c:pt>
                <c:pt idx="230">
                  <c:v>5</c:v>
                </c:pt>
                <c:pt idx="231">
                  <c:v>5</c:v>
                </c:pt>
                <c:pt idx="232">
                  <c:v>5</c:v>
                </c:pt>
                <c:pt idx="233">
                  <c:v>5</c:v>
                </c:pt>
                <c:pt idx="234">
                  <c:v>5</c:v>
                </c:pt>
                <c:pt idx="235">
                  <c:v>5.5</c:v>
                </c:pt>
                <c:pt idx="236">
                  <c:v>5.5</c:v>
                </c:pt>
                <c:pt idx="237">
                  <c:v>5.5</c:v>
                </c:pt>
                <c:pt idx="238">
                  <c:v>5.5</c:v>
                </c:pt>
                <c:pt idx="239">
                  <c:v>5.5</c:v>
                </c:pt>
                <c:pt idx="240">
                  <c:v>5.5</c:v>
                </c:pt>
                <c:pt idx="241">
                  <c:v>5.75</c:v>
                </c:pt>
                <c:pt idx="242">
                  <c:v>5.75</c:v>
                </c:pt>
                <c:pt idx="243">
                  <c:v>5.75</c:v>
                </c:pt>
                <c:pt idx="244">
                  <c:v>5.75</c:v>
                </c:pt>
                <c:pt idx="245">
                  <c:v>5.75</c:v>
                </c:pt>
                <c:pt idx="246">
                  <c:v>5.75</c:v>
                </c:pt>
                <c:pt idx="247">
                  <c:v>5.75</c:v>
                </c:pt>
                <c:pt idx="248">
                  <c:v>5.75</c:v>
                </c:pt>
                <c:pt idx="249">
                  <c:v>5.75</c:v>
                </c:pt>
                <c:pt idx="250">
                  <c:v>5.75</c:v>
                </c:pt>
                <c:pt idx="251">
                  <c:v>5.75</c:v>
                </c:pt>
                <c:pt idx="252">
                  <c:v>5.75</c:v>
                </c:pt>
                <c:pt idx="253">
                  <c:v>5.75</c:v>
                </c:pt>
                <c:pt idx="254">
                  <c:v>6.25</c:v>
                </c:pt>
                <c:pt idx="255">
                  <c:v>6.25</c:v>
                </c:pt>
                <c:pt idx="256">
                  <c:v>6.25</c:v>
                </c:pt>
                <c:pt idx="257">
                  <c:v>6.25</c:v>
                </c:pt>
                <c:pt idx="258">
                  <c:v>6.25</c:v>
                </c:pt>
                <c:pt idx="259">
                  <c:v>6.25</c:v>
                </c:pt>
                <c:pt idx="260">
                  <c:v>6.25</c:v>
                </c:pt>
                <c:pt idx="261">
                  <c:v>6.5</c:v>
                </c:pt>
                <c:pt idx="262">
                  <c:v>6.5</c:v>
                </c:pt>
                <c:pt idx="263">
                  <c:v>6.5</c:v>
                </c:pt>
                <c:pt idx="264">
                  <c:v>6.5</c:v>
                </c:pt>
                <c:pt idx="265">
                  <c:v>6.5</c:v>
                </c:pt>
                <c:pt idx="266">
                  <c:v>6.5</c:v>
                </c:pt>
                <c:pt idx="267">
                  <c:v>7.75</c:v>
                </c:pt>
                <c:pt idx="268">
                  <c:v>7.75</c:v>
                </c:pt>
                <c:pt idx="269">
                  <c:v>7.75</c:v>
                </c:pt>
                <c:pt idx="270">
                  <c:v>7.75</c:v>
                </c:pt>
                <c:pt idx="271">
                  <c:v>7.75</c:v>
                </c:pt>
                <c:pt idx="272">
                  <c:v>7.75</c:v>
                </c:pt>
                <c:pt idx="273">
                  <c:v>7.75</c:v>
                </c:pt>
                <c:pt idx="274">
                  <c:v>7.75</c:v>
                </c:pt>
                <c:pt idx="275">
                  <c:v>7.75</c:v>
                </c:pt>
                <c:pt idx="276">
                  <c:v>7.75</c:v>
                </c:pt>
                <c:pt idx="277">
                  <c:v>7.75</c:v>
                </c:pt>
                <c:pt idx="278">
                  <c:v>7.75</c:v>
                </c:pt>
                <c:pt idx="279">
                  <c:v>7.75</c:v>
                </c:pt>
                <c:pt idx="280">
                  <c:v>7.75</c:v>
                </c:pt>
                <c:pt idx="281">
                  <c:v>7.75</c:v>
                </c:pt>
                <c:pt idx="282">
                  <c:v>7.75</c:v>
                </c:pt>
                <c:pt idx="283">
                  <c:v>7.75</c:v>
                </c:pt>
                <c:pt idx="284">
                  <c:v>7.75</c:v>
                </c:pt>
                <c:pt idx="285">
                  <c:v>7.75</c:v>
                </c:pt>
                <c:pt idx="286">
                  <c:v>7.75</c:v>
                </c:pt>
                <c:pt idx="287">
                  <c:v>8</c:v>
                </c:pt>
                <c:pt idx="288">
                  <c:v>8</c:v>
                </c:pt>
                <c:pt idx="289">
                  <c:v>8</c:v>
                </c:pt>
                <c:pt idx="290">
                  <c:v>8</c:v>
                </c:pt>
                <c:pt idx="291">
                  <c:v>8</c:v>
                </c:pt>
                <c:pt idx="292">
                  <c:v>8</c:v>
                </c:pt>
                <c:pt idx="293">
                  <c:v>8.5</c:v>
                </c:pt>
                <c:pt idx="294">
                  <c:v>8.5</c:v>
                </c:pt>
                <c:pt idx="295">
                  <c:v>8.5</c:v>
                </c:pt>
                <c:pt idx="296">
                  <c:v>8.5</c:v>
                </c:pt>
                <c:pt idx="297">
                  <c:v>8.5</c:v>
                </c:pt>
                <c:pt idx="298">
                  <c:v>8.5</c:v>
                </c:pt>
                <c:pt idx="299">
                  <c:v>8.5</c:v>
                </c:pt>
                <c:pt idx="300">
                  <c:v>9</c:v>
                </c:pt>
                <c:pt idx="301">
                  <c:v>9</c:v>
                </c:pt>
                <c:pt idx="302">
                  <c:v>9</c:v>
                </c:pt>
                <c:pt idx="303">
                  <c:v>9</c:v>
                </c:pt>
                <c:pt idx="304">
                  <c:v>9</c:v>
                </c:pt>
                <c:pt idx="305">
                  <c:v>9</c:v>
                </c:pt>
                <c:pt idx="306">
                  <c:v>9.25</c:v>
                </c:pt>
                <c:pt idx="307">
                  <c:v>9.25</c:v>
                </c:pt>
                <c:pt idx="308">
                  <c:v>9.25</c:v>
                </c:pt>
                <c:pt idx="309" formatCode="_(* #,##0.00_);_(* \(#,##0.00\);_(* &quot;-&quot;??_);_(@_)">
                  <c:v>9.25</c:v>
                </c:pt>
                <c:pt idx="310" formatCode="_(* #,##0.00_);_(* \(#,##0.00\);_(* &quot;-&quot;??_);_(@_)">
                  <c:v>9.25</c:v>
                </c:pt>
                <c:pt idx="311" formatCode="_(* #,##0.00_);_(* \(#,##0.00\);_(* &quot;-&quot;??_);_(@_)">
                  <c:v>9.25</c:v>
                </c:pt>
                <c:pt idx="312" formatCode="_(* #,##0.00_);_(* \(#,##0.00\);_(* &quot;-&quot;??_);_(@_)">
                  <c:v>9.25</c:v>
                </c:pt>
                <c:pt idx="313" formatCode="_(* #,##0.00_);_(* \(#,##0.00\);_(* &quot;-&quot;??_);_(@_)">
                  <c:v>9.25</c:v>
                </c:pt>
                <c:pt idx="314" formatCode="_(* #,##0.00_);_(* \(#,##0.00\);_(* &quot;-&quot;??_);_(@_)">
                  <c:v>9.25</c:v>
                </c:pt>
                <c:pt idx="315" formatCode="_(* #,##0.00_);_(* \(#,##0.00\);_(* &quot;-&quot;??_);_(@_)">
                  <c:v>9.25</c:v>
                </c:pt>
                <c:pt idx="316" formatCode="_(* #,##0.00_);_(* \(#,##0.00\);_(* &quot;-&quot;??_);_(@_)">
                  <c:v>9.25</c:v>
                </c:pt>
                <c:pt idx="317" formatCode="_(* #,##0.00_);_(* \(#,##0.00\);_(* &quot;-&quot;??_);_(@_)">
                  <c:v>9.25</c:v>
                </c:pt>
                <c:pt idx="318" formatCode="_(* #,##0.00_);_(* \(#,##0.00\);_(* &quot;-&quot;??_);_(@_)">
                  <c:v>9.25</c:v>
                </c:pt>
                <c:pt idx="319" formatCode="_(* #,##0.00_);_(* \(#,##0.00\);_(* &quot;-&quot;??_);_(@_)">
                  <c:v>9.25</c:v>
                </c:pt>
                <c:pt idx="320" formatCode="_(* #,##0.00_);_(* \(#,##0.00\);_(* &quot;-&quot;??_);_(@_)">
                  <c:v>9.25</c:v>
                </c:pt>
                <c:pt idx="321" formatCode="_(* #,##0.00_);_(* \(#,##0.00\);_(* &quot;-&quot;??_);_(@_)">
                  <c:v>9.25</c:v>
                </c:pt>
                <c:pt idx="322" formatCode="_(* #,##0.00_);_(* \(#,##0.00\);_(* &quot;-&quot;??_);_(@_)">
                  <c:v>9.25</c:v>
                </c:pt>
                <c:pt idx="323" formatCode="_(* #,##0.00_);_(* \(#,##0.00\);_(* &quot;-&quot;??_);_(@_)">
                  <c:v>9.25</c:v>
                </c:pt>
                <c:pt idx="324" formatCode="_(* #,##0.00_);_(* \(#,##0.00\);_(* &quot;-&quot;??_);_(@_)">
                  <c:v>9.25</c:v>
                </c:pt>
                <c:pt idx="325" formatCode="_(* #,##0.00_);_(* \(#,##0.00\);_(* &quot;-&quot;??_);_(@_)">
                  <c:v>9.25</c:v>
                </c:pt>
                <c:pt idx="326" formatCode="_(* #,##0.00_);_(* \(#,##0.00\);_(* &quot;-&quot;??_);_(@_)">
                  <c:v>9.25</c:v>
                </c:pt>
                <c:pt idx="327" formatCode="_(* #,##0.00_);_(* \(#,##0.00\);_(* &quot;-&quot;??_);_(@_)">
                  <c:v>9.25</c:v>
                </c:pt>
                <c:pt idx="328" formatCode="_(* #,##0.00_);_(* \(#,##0.00\);_(* &quot;-&quot;??_);_(@_)">
                  <c:v>9.25</c:v>
                </c:pt>
                <c:pt idx="329" formatCode="_(* #,##0.00_);_(* \(#,##0.00\);_(* &quot;-&quot;??_);_(@_)">
                  <c:v>9.25</c:v>
                </c:pt>
                <c:pt idx="330" formatCode="_(* #,##0.00_);_(* \(#,##0.00\);_(* &quot;-&quot;??_);_(@_)">
                  <c:v>9.25</c:v>
                </c:pt>
                <c:pt idx="331" formatCode="_(* #,##0.00_);_(* \(#,##0.00\);_(* &quot;-&quot;??_);_(@_)">
                  <c:v>9.25</c:v>
                </c:pt>
                <c:pt idx="332" formatCode="_(* #,##0.00_);_(* \(#,##0.00\);_(* &quot;-&quot;??_);_(@_)">
                  <c:v>9</c:v>
                </c:pt>
                <c:pt idx="333" formatCode="_(* #,##0.00_);_(* \(#,##0.00\);_(* &quot;-&quot;??_);_(@_)">
                  <c:v>9</c:v>
                </c:pt>
                <c:pt idx="334" formatCode="_(* #,##0.00_);_(* \(#,##0.00\);_(* &quot;-&quot;??_);_(@_)">
                  <c:v>9</c:v>
                </c:pt>
                <c:pt idx="335" formatCode="_(* #,##0.00_);_(* \(#,##0.00\);_(* &quot;-&quot;??_);_(@_)">
                  <c:v>9</c:v>
                </c:pt>
                <c:pt idx="336" formatCode="_(* #,##0.00_);_(* \(#,##0.00\);_(* &quot;-&quot;??_);_(@_)">
                  <c:v>9</c:v>
                </c:pt>
                <c:pt idx="337" formatCode="_(* #,##0.00_);_(* \(#,##0.00\);_(* &quot;-&quot;??_);_(@_)">
                  <c:v>9</c:v>
                </c:pt>
                <c:pt idx="338" formatCode="_(* #,##0.00_);_(* \(#,##0.00\);_(* &quot;-&quot;??_);_(@_)">
                  <c:v>9</c:v>
                </c:pt>
                <c:pt idx="339" formatCode="_(* #,##0.00_);_(* \(#,##0.00\);_(* &quot;-&quot;??_);_(@_)">
                  <c:v>8.75</c:v>
                </c:pt>
                <c:pt idx="340" formatCode="_(* #,##0.00_);_(* \(#,##0.00\);_(* &quot;-&quot;??_);_(@_)">
                  <c:v>8.75</c:v>
                </c:pt>
                <c:pt idx="341" formatCode="_(* #,##0.00_);_(* \(#,##0.00\);_(* &quot;-&quot;??_);_(@_)">
                  <c:v>8.75</c:v>
                </c:pt>
                <c:pt idx="342" formatCode="_(* #,##0.00_);_(* \(#,##0.00\);_(* &quot;-&quot;??_);_(@_)">
                  <c:v>8.75</c:v>
                </c:pt>
                <c:pt idx="343" formatCode="_(* #,##0.00_);_(* \(#,##0.00\);_(* &quot;-&quot;??_);_(@_)">
                  <c:v>8.75</c:v>
                </c:pt>
                <c:pt idx="344" formatCode="_(* #,##0.00_);_(* \(#,##0.00\);_(* &quot;-&quot;??_);_(@_)">
                  <c:v>8.75</c:v>
                </c:pt>
                <c:pt idx="345" formatCode="_(* #,##0.00_);_(* \(#,##0.00\);_(* &quot;-&quot;??_);_(@_)">
                  <c:v>8.75</c:v>
                </c:pt>
                <c:pt idx="346" formatCode="_(* #,##0.00_);_(* \(#,##0.00\);_(* &quot;-&quot;??_);_(@_)">
                  <c:v>8.75</c:v>
                </c:pt>
                <c:pt idx="347" formatCode="_(* #,##0.00_);_(* \(#,##0.00\);_(* &quot;-&quot;??_);_(@_)">
                  <c:v>8.75</c:v>
                </c:pt>
              </c:numCache>
            </c:numRef>
          </c:val>
          <c:smooth val="0"/>
          <c:extLst>
            <c:ext xmlns:c16="http://schemas.microsoft.com/office/drawing/2014/chart" uri="{C3380CC4-5D6E-409C-BE32-E72D297353CC}">
              <c16:uniqueId val="{00000004-8936-41DB-81C8-AB422FBB222F}"/>
            </c:ext>
          </c:extLst>
        </c:ser>
        <c:ser>
          <c:idx val="0"/>
          <c:order val="5"/>
          <c:tx>
            <c:strRef>
              <c:f>'Chart 34'!$F$1</c:f>
              <c:strCache>
                <c:ptCount val="1"/>
                <c:pt idx="0">
                  <c:v>Lombard repo facility</c:v>
                </c:pt>
              </c:strCache>
            </c:strRef>
          </c:tx>
          <c:spPr>
            <a:ln w="12700">
              <a:solidFill>
                <a:srgbClr val="ED7D31">
                  <a:lumMod val="75000"/>
                </a:srgbClr>
              </a:solidFill>
            </a:ln>
          </c:spPr>
          <c:marker>
            <c:symbol val="none"/>
          </c:marker>
          <c:cat>
            <c:numRef>
              <c:f>'Chart 34'!$A$2:$A$350</c:f>
              <c:numCache>
                <c:formatCode>[$-409]dd\-mmm\-yy;@</c:formatCode>
                <c:ptCount val="348"/>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pt idx="322">
                  <c:v>45021</c:v>
                </c:pt>
                <c:pt idx="323">
                  <c:v>45028</c:v>
                </c:pt>
                <c:pt idx="324">
                  <c:v>45035</c:v>
                </c:pt>
                <c:pt idx="325">
                  <c:v>45042</c:v>
                </c:pt>
                <c:pt idx="326">
                  <c:v>45049</c:v>
                </c:pt>
                <c:pt idx="327">
                  <c:v>45056</c:v>
                </c:pt>
                <c:pt idx="328">
                  <c:v>45063</c:v>
                </c:pt>
                <c:pt idx="329">
                  <c:v>45070</c:v>
                </c:pt>
                <c:pt idx="330">
                  <c:v>45077</c:v>
                </c:pt>
                <c:pt idx="331">
                  <c:v>45084</c:v>
                </c:pt>
                <c:pt idx="332">
                  <c:v>45091</c:v>
                </c:pt>
                <c:pt idx="333">
                  <c:v>45098</c:v>
                </c:pt>
                <c:pt idx="334">
                  <c:v>45105</c:v>
                </c:pt>
                <c:pt idx="335">
                  <c:v>45113</c:v>
                </c:pt>
                <c:pt idx="336">
                  <c:v>45119</c:v>
                </c:pt>
                <c:pt idx="337">
                  <c:v>45126</c:v>
                </c:pt>
                <c:pt idx="338">
                  <c:v>45133</c:v>
                </c:pt>
                <c:pt idx="339">
                  <c:v>45140</c:v>
                </c:pt>
                <c:pt idx="340">
                  <c:v>45147</c:v>
                </c:pt>
                <c:pt idx="341">
                  <c:v>45154</c:v>
                </c:pt>
                <c:pt idx="342">
                  <c:v>45161</c:v>
                </c:pt>
                <c:pt idx="343">
                  <c:v>45168</c:v>
                </c:pt>
                <c:pt idx="344">
                  <c:v>45175</c:v>
                </c:pt>
                <c:pt idx="345">
                  <c:v>45182</c:v>
                </c:pt>
                <c:pt idx="346">
                  <c:v>45189</c:v>
                </c:pt>
                <c:pt idx="347">
                  <c:v>45196</c:v>
                </c:pt>
              </c:numCache>
            </c:numRef>
          </c:cat>
          <c:val>
            <c:numRef>
              <c:f>'Chart 34'!$F$2:$F$350</c:f>
              <c:numCache>
                <c:formatCode>_(* #,##0.0_);_(* \(#,##0.0\);_(* "-"??_);_(@_)</c:formatCode>
                <c:ptCount val="348"/>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pt idx="219">
                  <c:v>7</c:v>
                </c:pt>
                <c:pt idx="220">
                  <c:v>7</c:v>
                </c:pt>
                <c:pt idx="221">
                  <c:v>7</c:v>
                </c:pt>
                <c:pt idx="222">
                  <c:v>7.5</c:v>
                </c:pt>
                <c:pt idx="223">
                  <c:v>7.5</c:v>
                </c:pt>
                <c:pt idx="224">
                  <c:v>7.5</c:v>
                </c:pt>
                <c:pt idx="225">
                  <c:v>7.5</c:v>
                </c:pt>
                <c:pt idx="226">
                  <c:v>7.5</c:v>
                </c:pt>
                <c:pt idx="227">
                  <c:v>7.5</c:v>
                </c:pt>
                <c:pt idx="228">
                  <c:v>8</c:v>
                </c:pt>
                <c:pt idx="229">
                  <c:v>8</c:v>
                </c:pt>
                <c:pt idx="230">
                  <c:v>8</c:v>
                </c:pt>
                <c:pt idx="231">
                  <c:v>8</c:v>
                </c:pt>
                <c:pt idx="232">
                  <c:v>8</c:v>
                </c:pt>
                <c:pt idx="233">
                  <c:v>8</c:v>
                </c:pt>
                <c:pt idx="234">
                  <c:v>8</c:v>
                </c:pt>
                <c:pt idx="235">
                  <c:v>8.5</c:v>
                </c:pt>
                <c:pt idx="236">
                  <c:v>8.5</c:v>
                </c:pt>
                <c:pt idx="237">
                  <c:v>8.5</c:v>
                </c:pt>
                <c:pt idx="238">
                  <c:v>8.5</c:v>
                </c:pt>
                <c:pt idx="239">
                  <c:v>8.5</c:v>
                </c:pt>
                <c:pt idx="240">
                  <c:v>8.5</c:v>
                </c:pt>
                <c:pt idx="241">
                  <c:v>8.75</c:v>
                </c:pt>
                <c:pt idx="242">
                  <c:v>8.75</c:v>
                </c:pt>
                <c:pt idx="243">
                  <c:v>8.75</c:v>
                </c:pt>
                <c:pt idx="244">
                  <c:v>8.75</c:v>
                </c:pt>
                <c:pt idx="245">
                  <c:v>8.75</c:v>
                </c:pt>
                <c:pt idx="246">
                  <c:v>8.75</c:v>
                </c:pt>
                <c:pt idx="247">
                  <c:v>8.75</c:v>
                </c:pt>
                <c:pt idx="248">
                  <c:v>8.75</c:v>
                </c:pt>
                <c:pt idx="249">
                  <c:v>8.75</c:v>
                </c:pt>
                <c:pt idx="250">
                  <c:v>8.75</c:v>
                </c:pt>
                <c:pt idx="251">
                  <c:v>8.75</c:v>
                </c:pt>
                <c:pt idx="252">
                  <c:v>8.75</c:v>
                </c:pt>
                <c:pt idx="253">
                  <c:v>8.75</c:v>
                </c:pt>
                <c:pt idx="254">
                  <c:v>9.25</c:v>
                </c:pt>
                <c:pt idx="255">
                  <c:v>9.25</c:v>
                </c:pt>
                <c:pt idx="256">
                  <c:v>9.25</c:v>
                </c:pt>
                <c:pt idx="257">
                  <c:v>9.25</c:v>
                </c:pt>
                <c:pt idx="258">
                  <c:v>9.25</c:v>
                </c:pt>
                <c:pt idx="259">
                  <c:v>9.25</c:v>
                </c:pt>
                <c:pt idx="260">
                  <c:v>9.25</c:v>
                </c:pt>
                <c:pt idx="261">
                  <c:v>9.5</c:v>
                </c:pt>
                <c:pt idx="262">
                  <c:v>9.5</c:v>
                </c:pt>
                <c:pt idx="263">
                  <c:v>9.5</c:v>
                </c:pt>
                <c:pt idx="264">
                  <c:v>9.5</c:v>
                </c:pt>
                <c:pt idx="265">
                  <c:v>9.5</c:v>
                </c:pt>
                <c:pt idx="266">
                  <c:v>9.5</c:v>
                </c:pt>
                <c:pt idx="267">
                  <c:v>10.75</c:v>
                </c:pt>
                <c:pt idx="268">
                  <c:v>10.75</c:v>
                </c:pt>
                <c:pt idx="269">
                  <c:v>10.75</c:v>
                </c:pt>
                <c:pt idx="270">
                  <c:v>10.75</c:v>
                </c:pt>
                <c:pt idx="271">
                  <c:v>10.75</c:v>
                </c:pt>
                <c:pt idx="272">
                  <c:v>10.75</c:v>
                </c:pt>
                <c:pt idx="273">
                  <c:v>10.75</c:v>
                </c:pt>
                <c:pt idx="274">
                  <c:v>10.75</c:v>
                </c:pt>
                <c:pt idx="275">
                  <c:v>10.75</c:v>
                </c:pt>
                <c:pt idx="276">
                  <c:v>10.75</c:v>
                </c:pt>
                <c:pt idx="277">
                  <c:v>10.75</c:v>
                </c:pt>
                <c:pt idx="278">
                  <c:v>10.75</c:v>
                </c:pt>
                <c:pt idx="279">
                  <c:v>10.75</c:v>
                </c:pt>
                <c:pt idx="280">
                  <c:v>10.75</c:v>
                </c:pt>
                <c:pt idx="281">
                  <c:v>10.75</c:v>
                </c:pt>
                <c:pt idx="282">
                  <c:v>10.75</c:v>
                </c:pt>
                <c:pt idx="283">
                  <c:v>10.75</c:v>
                </c:pt>
                <c:pt idx="284">
                  <c:v>10.75</c:v>
                </c:pt>
                <c:pt idx="285">
                  <c:v>10.75</c:v>
                </c:pt>
                <c:pt idx="286">
                  <c:v>10.75</c:v>
                </c:pt>
                <c:pt idx="287">
                  <c:v>11</c:v>
                </c:pt>
                <c:pt idx="288">
                  <c:v>11</c:v>
                </c:pt>
                <c:pt idx="289">
                  <c:v>11</c:v>
                </c:pt>
                <c:pt idx="290">
                  <c:v>11</c:v>
                </c:pt>
                <c:pt idx="291">
                  <c:v>11</c:v>
                </c:pt>
                <c:pt idx="292">
                  <c:v>11</c:v>
                </c:pt>
                <c:pt idx="293">
                  <c:v>11.5</c:v>
                </c:pt>
                <c:pt idx="294">
                  <c:v>11.5</c:v>
                </c:pt>
                <c:pt idx="295">
                  <c:v>11.5</c:v>
                </c:pt>
                <c:pt idx="296">
                  <c:v>11.5</c:v>
                </c:pt>
                <c:pt idx="297">
                  <c:v>11.5</c:v>
                </c:pt>
                <c:pt idx="298">
                  <c:v>11.5</c:v>
                </c:pt>
                <c:pt idx="299">
                  <c:v>11.5</c:v>
                </c:pt>
                <c:pt idx="300">
                  <c:v>12</c:v>
                </c:pt>
                <c:pt idx="301">
                  <c:v>12</c:v>
                </c:pt>
                <c:pt idx="302">
                  <c:v>12</c:v>
                </c:pt>
                <c:pt idx="303">
                  <c:v>12</c:v>
                </c:pt>
                <c:pt idx="304">
                  <c:v>12</c:v>
                </c:pt>
                <c:pt idx="305">
                  <c:v>12</c:v>
                </c:pt>
                <c:pt idx="306">
                  <c:v>12.25</c:v>
                </c:pt>
                <c:pt idx="307">
                  <c:v>12.25</c:v>
                </c:pt>
                <c:pt idx="308">
                  <c:v>12.25</c:v>
                </c:pt>
                <c:pt idx="309" formatCode="_(* #,##0.00_);_(* \(#,##0.00\);_(* &quot;-&quot;??_);_(@_)">
                  <c:v>12.25</c:v>
                </c:pt>
                <c:pt idx="310" formatCode="_(* #,##0.00_);_(* \(#,##0.00\);_(* &quot;-&quot;??_);_(@_)">
                  <c:v>12.25</c:v>
                </c:pt>
                <c:pt idx="311" formatCode="_(* #,##0.00_);_(* \(#,##0.00\);_(* &quot;-&quot;??_);_(@_)">
                  <c:v>12.25</c:v>
                </c:pt>
                <c:pt idx="312" formatCode="_(* #,##0.00_);_(* \(#,##0.00\);_(* &quot;-&quot;??_);_(@_)">
                  <c:v>12.25</c:v>
                </c:pt>
                <c:pt idx="313" formatCode="_(* #,##0.00_);_(* \(#,##0.00\);_(* &quot;-&quot;??_);_(@_)">
                  <c:v>12.25</c:v>
                </c:pt>
                <c:pt idx="314" formatCode="_(* #,##0.00_);_(* \(#,##0.00\);_(* &quot;-&quot;??_);_(@_)">
                  <c:v>12.25</c:v>
                </c:pt>
                <c:pt idx="315" formatCode="_(* #,##0.00_);_(* \(#,##0.00\);_(* &quot;-&quot;??_);_(@_)">
                  <c:v>12.25</c:v>
                </c:pt>
                <c:pt idx="316" formatCode="_(* #,##0.00_);_(* \(#,##0.00\);_(* &quot;-&quot;??_);_(@_)">
                  <c:v>12.25</c:v>
                </c:pt>
                <c:pt idx="317" formatCode="_(* #,##0.00_);_(* \(#,##0.00\);_(* &quot;-&quot;??_);_(@_)">
                  <c:v>12.25</c:v>
                </c:pt>
                <c:pt idx="318" formatCode="_(* #,##0.00_);_(* \(#,##0.00\);_(* &quot;-&quot;??_);_(@_)">
                  <c:v>12.25</c:v>
                </c:pt>
                <c:pt idx="319" formatCode="_(* #,##0.00_);_(* \(#,##0.00\);_(* &quot;-&quot;??_);_(@_)">
                  <c:v>12.25</c:v>
                </c:pt>
                <c:pt idx="320" formatCode="_(* #,##0.00_);_(* \(#,##0.00\);_(* &quot;-&quot;??_);_(@_)">
                  <c:v>12.25</c:v>
                </c:pt>
                <c:pt idx="321" formatCode="_(* #,##0.00_);_(* \(#,##0.00\);_(* &quot;-&quot;??_);_(@_)">
                  <c:v>12.25</c:v>
                </c:pt>
                <c:pt idx="322" formatCode="_(* #,##0.00_);_(* \(#,##0.00\);_(* &quot;-&quot;??_);_(@_)">
                  <c:v>12.25</c:v>
                </c:pt>
                <c:pt idx="323" formatCode="_(* #,##0.00_);_(* \(#,##0.00\);_(* &quot;-&quot;??_);_(@_)">
                  <c:v>12.25</c:v>
                </c:pt>
                <c:pt idx="324" formatCode="_(* #,##0.00_);_(* \(#,##0.00\);_(* &quot;-&quot;??_);_(@_)">
                  <c:v>12.25</c:v>
                </c:pt>
                <c:pt idx="325" formatCode="_(* #,##0.00_);_(* \(#,##0.00\);_(* &quot;-&quot;??_);_(@_)">
                  <c:v>12.25</c:v>
                </c:pt>
                <c:pt idx="326" formatCode="_(* #,##0.00_);_(* \(#,##0.00\);_(* &quot;-&quot;??_);_(@_)">
                  <c:v>12.25</c:v>
                </c:pt>
                <c:pt idx="327" formatCode="_(* #,##0.00_);_(* \(#,##0.00\);_(* &quot;-&quot;??_);_(@_)">
                  <c:v>12.25</c:v>
                </c:pt>
                <c:pt idx="328" formatCode="_(* #,##0.00_);_(* \(#,##0.00\);_(* &quot;-&quot;??_);_(@_)">
                  <c:v>12.25</c:v>
                </c:pt>
                <c:pt idx="329" formatCode="_(* #,##0.00_);_(* \(#,##0.00\);_(* &quot;-&quot;??_);_(@_)">
                  <c:v>12.25</c:v>
                </c:pt>
                <c:pt idx="330" formatCode="_(* #,##0.00_);_(* \(#,##0.00\);_(* &quot;-&quot;??_);_(@_)">
                  <c:v>12.25</c:v>
                </c:pt>
                <c:pt idx="331" formatCode="_(* #,##0.00_);_(* \(#,##0.00\);_(* &quot;-&quot;??_);_(@_)">
                  <c:v>12.25</c:v>
                </c:pt>
                <c:pt idx="332" formatCode="_(* #,##0.00_);_(* \(#,##0.00\);_(* &quot;-&quot;??_);_(@_)">
                  <c:v>12</c:v>
                </c:pt>
                <c:pt idx="333" formatCode="_(* #,##0.00_);_(* \(#,##0.00\);_(* &quot;-&quot;??_);_(@_)">
                  <c:v>12</c:v>
                </c:pt>
                <c:pt idx="334" formatCode="_(* #,##0.00_);_(* \(#,##0.00\);_(* &quot;-&quot;??_);_(@_)">
                  <c:v>12</c:v>
                </c:pt>
                <c:pt idx="335" formatCode="_(* #,##0.00_);_(* \(#,##0.00\);_(* &quot;-&quot;??_);_(@_)">
                  <c:v>12</c:v>
                </c:pt>
                <c:pt idx="336" formatCode="_(* #,##0.00_);_(* \(#,##0.00\);_(* &quot;-&quot;??_);_(@_)">
                  <c:v>12</c:v>
                </c:pt>
                <c:pt idx="337" formatCode="_(* #,##0.00_);_(* \(#,##0.00\);_(* &quot;-&quot;??_);_(@_)">
                  <c:v>12</c:v>
                </c:pt>
                <c:pt idx="338" formatCode="_(* #,##0.00_);_(* \(#,##0.00\);_(* &quot;-&quot;??_);_(@_)">
                  <c:v>12</c:v>
                </c:pt>
                <c:pt idx="339" formatCode="_(* #,##0.00_);_(* \(#,##0.00\);_(* &quot;-&quot;??_);_(@_)">
                  <c:v>11.75</c:v>
                </c:pt>
                <c:pt idx="340" formatCode="_(* #,##0.00_);_(* \(#,##0.00\);_(* &quot;-&quot;??_);_(@_)">
                  <c:v>11.75</c:v>
                </c:pt>
                <c:pt idx="341" formatCode="_(* #,##0.00_);_(* \(#,##0.00\);_(* &quot;-&quot;??_);_(@_)">
                  <c:v>11.75</c:v>
                </c:pt>
                <c:pt idx="342" formatCode="_(* #,##0.00_);_(* \(#,##0.00\);_(* &quot;-&quot;??_);_(@_)">
                  <c:v>11.75</c:v>
                </c:pt>
                <c:pt idx="343" formatCode="_(* #,##0.00_);_(* \(#,##0.00\);_(* &quot;-&quot;??_);_(@_)">
                  <c:v>11.75</c:v>
                </c:pt>
                <c:pt idx="344" formatCode="_(* #,##0.00_);_(* \(#,##0.00\);_(* &quot;-&quot;??_);_(@_)">
                  <c:v>11.75</c:v>
                </c:pt>
                <c:pt idx="345" formatCode="_(* #,##0.00_);_(* \(#,##0.00\);_(* &quot;-&quot;??_);_(@_)">
                  <c:v>11.25</c:v>
                </c:pt>
                <c:pt idx="346" formatCode="_(* #,##0.00_);_(* \(#,##0.00\);_(* &quot;-&quot;??_);_(@_)">
                  <c:v>11.25</c:v>
                </c:pt>
                <c:pt idx="347" formatCode="_(* #,##0.00_);_(* \(#,##0.00\);_(* &quot;-&quot;??_);_(@_)">
                  <c:v>11.25</c:v>
                </c:pt>
              </c:numCache>
            </c:numRef>
          </c:val>
          <c:smooth val="0"/>
          <c:extLst>
            <c:ext xmlns:c16="http://schemas.microsoft.com/office/drawing/2014/chart" uri="{C3380CC4-5D6E-409C-BE32-E72D297353CC}">
              <c16:uniqueId val="{00000005-8936-41DB-81C8-AB422FBB222F}"/>
            </c:ext>
          </c:extLst>
        </c:ser>
        <c:dLbls>
          <c:showLegendKey val="0"/>
          <c:showVal val="0"/>
          <c:showCatName val="0"/>
          <c:showSerName val="0"/>
          <c:showPercent val="0"/>
          <c:showBubbleSize val="0"/>
        </c:dLbls>
        <c:smooth val="0"/>
        <c:axId val="122497280"/>
        <c:axId val="122507264"/>
      </c:lineChart>
      <c:dateAx>
        <c:axId val="122497280"/>
        <c:scaling>
          <c:orientation val="minMax"/>
          <c:min val="44197"/>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122507264"/>
        <c:crosses val="autoZero"/>
        <c:auto val="1"/>
        <c:lblOffset val="100"/>
        <c:baseTimeUnit val="days"/>
        <c:majorUnit val="45"/>
        <c:majorTimeUnit val="days"/>
      </c:dateAx>
      <c:valAx>
        <c:axId val="122507264"/>
        <c:scaling>
          <c:orientation val="minMax"/>
          <c:max val="13"/>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122497280"/>
        <c:crosses val="autoZero"/>
        <c:crossBetween val="between"/>
        <c:majorUnit val="1"/>
      </c:valAx>
    </c:plotArea>
    <c:legend>
      <c:legendPos val="r"/>
      <c:legendEntry>
        <c:idx val="2"/>
        <c:delete val="1"/>
      </c:legendEntry>
      <c:layout>
        <c:manualLayout>
          <c:xMode val="edge"/>
          <c:yMode val="edge"/>
          <c:x val="2.3796489451069765E-2"/>
          <c:y val="0.80545035717552749"/>
          <c:w val="0.95337695404409861"/>
          <c:h val="0.18696246954236623"/>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4.0019245040841082E-2"/>
          <c:w val="0.84865877358611941"/>
          <c:h val="0.58902773697580935"/>
        </c:manualLayout>
      </c:layout>
      <c:areaChart>
        <c:grouping val="standard"/>
        <c:varyColors val="0"/>
        <c:ser>
          <c:idx val="0"/>
          <c:order val="0"/>
          <c:tx>
            <c:strRef>
              <c:f>'Chart 35'!$B$1</c:f>
              <c:strCache>
                <c:ptCount val="1"/>
                <c:pt idx="0">
                  <c:v>Deposit</c:v>
                </c:pt>
              </c:strCache>
            </c:strRef>
          </c:tx>
          <c:spPr>
            <a:solidFill>
              <a:schemeClr val="accent4">
                <a:lumMod val="60000"/>
                <a:lumOff val="40000"/>
              </a:schemeClr>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35'!$B$2:$B$142</c:f>
              <c:numCache>
                <c:formatCode>_(* #,##0_);_(* \(#,##0\);_(* "-"??_);_(@_)</c:formatCode>
                <c:ptCount val="57"/>
                <c:pt idx="0">
                  <c:v>-12600.484023068422</c:v>
                </c:pt>
                <c:pt idx="1">
                  <c:v>-5615.6538013600002</c:v>
                </c:pt>
                <c:pt idx="2">
                  <c:v>-3465.4034589050002</c:v>
                </c:pt>
                <c:pt idx="3">
                  <c:v>-4660.0663568095242</c:v>
                </c:pt>
                <c:pt idx="4">
                  <c:v>-6623.2711130099997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pt idx="27">
                  <c:v>-12851.853431785714</c:v>
                </c:pt>
                <c:pt idx="28">
                  <c:v>-6838.5960389649999</c:v>
                </c:pt>
                <c:pt idx="29">
                  <c:v>-5729.4399375739131</c:v>
                </c:pt>
                <c:pt idx="30">
                  <c:v>-8210.6484018238098</c:v>
                </c:pt>
                <c:pt idx="31">
                  <c:v>-3959.687484440909</c:v>
                </c:pt>
                <c:pt idx="32">
                  <c:v>-7027.2492172238099</c:v>
                </c:pt>
                <c:pt idx="33">
                  <c:v>-9208.2685709727266</c:v>
                </c:pt>
                <c:pt idx="34">
                  <c:v>-6296.4462951363648</c:v>
                </c:pt>
                <c:pt idx="35">
                  <c:v>-4748.4752023636365</c:v>
                </c:pt>
                <c:pt idx="36">
                  <c:v>-7356.5226207736841</c:v>
                </c:pt>
                <c:pt idx="37">
                  <c:v>-9326.66061644</c:v>
                </c:pt>
                <c:pt idx="38">
                  <c:v>-3862.0512764818181</c:v>
                </c:pt>
                <c:pt idx="39">
                  <c:v>-6310.8635029333336</c:v>
                </c:pt>
                <c:pt idx="40">
                  <c:v>-4203.2732387523811</c:v>
                </c:pt>
                <c:pt idx="41">
                  <c:v>-7271.9982721136366</c:v>
                </c:pt>
                <c:pt idx="42">
                  <c:v>-7636.6211301400008</c:v>
                </c:pt>
                <c:pt idx="43">
                  <c:v>-4016.0974389391308</c:v>
                </c:pt>
                <c:pt idx="44">
                  <c:v>-3503.1485975285718</c:v>
                </c:pt>
                <c:pt idx="45">
                  <c:v>-1295.5397260190477</c:v>
                </c:pt>
                <c:pt idx="46">
                  <c:v>-9825.1493150590904</c:v>
                </c:pt>
                <c:pt idx="47">
                  <c:v>-5442.2743462090903</c:v>
                </c:pt>
                <c:pt idx="48">
                  <c:v>-3265.8274314949999</c:v>
                </c:pt>
                <c:pt idx="49">
                  <c:v>-3453.5065609210524</c:v>
                </c:pt>
                <c:pt idx="50">
                  <c:v>-7624.8181909999994</c:v>
                </c:pt>
                <c:pt idx="51">
                  <c:v>-995</c:v>
                </c:pt>
                <c:pt idx="52">
                  <c:v>-2915</c:v>
                </c:pt>
                <c:pt idx="53">
                  <c:v>-7879</c:v>
                </c:pt>
                <c:pt idx="54">
                  <c:v>-6147</c:v>
                </c:pt>
                <c:pt idx="55">
                  <c:v>-8256</c:v>
                </c:pt>
                <c:pt idx="56">
                  <c:v>-9067</c:v>
                </c:pt>
              </c:numCache>
            </c:numRef>
          </c:val>
          <c:extLst>
            <c:ext xmlns:c16="http://schemas.microsoft.com/office/drawing/2014/chart" uri="{C3380CC4-5D6E-409C-BE32-E72D297353CC}">
              <c16:uniqueId val="{00000000-A33A-49F0-9DFC-920F0EE9C636}"/>
            </c:ext>
          </c:extLst>
        </c:ser>
        <c:ser>
          <c:idx val="1"/>
          <c:order val="1"/>
          <c:tx>
            <c:strRef>
              <c:f>'Chart 35'!$C$1</c:f>
              <c:strCache>
                <c:ptCount val="1"/>
                <c:pt idx="0">
                  <c:v>Deposit auctions</c:v>
                </c:pt>
              </c:strCache>
            </c:strRef>
          </c:tx>
          <c:spPr>
            <a:solidFill>
              <a:schemeClr val="accent2">
                <a:lumMod val="40000"/>
                <a:lumOff val="60000"/>
              </a:schemeClr>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35'!$C$2:$C$142</c:f>
              <c:numCache>
                <c:formatCode>_(* #,##0_);_(* \(#,##0\);_(* "-"??_);_(@_)</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1-A33A-49F0-9DFC-920F0EE9C636}"/>
            </c:ext>
          </c:extLst>
        </c:ser>
        <c:ser>
          <c:idx val="2"/>
          <c:order val="2"/>
          <c:tx>
            <c:strRef>
              <c:f>'Chart 35'!$D$1</c:f>
              <c:strCache>
                <c:ptCount val="1"/>
                <c:pt idx="0">
                  <c:v>Reverse repo</c:v>
                </c:pt>
              </c:strCache>
            </c:strRef>
          </c:tx>
          <c:spPr>
            <a:solidFill>
              <a:schemeClr val="accent3"/>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35'!$D$2:$D$142</c:f>
              <c:numCache>
                <c:formatCode>_(* #,##0_);_(* \(#,##0\);_(* "-"??_);_(@_)</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A33A-49F0-9DFC-920F0EE9C636}"/>
            </c:ext>
          </c:extLst>
        </c:ser>
        <c:ser>
          <c:idx val="3"/>
          <c:order val="3"/>
          <c:tx>
            <c:strRef>
              <c:f>'Chart 35'!$E$1</c:f>
              <c:strCache>
                <c:ptCount val="1"/>
                <c:pt idx="0">
                  <c:v>Foreign curreny swap (attraction)</c:v>
                </c:pt>
              </c:strCache>
            </c:strRef>
          </c:tx>
          <c:spPr>
            <a:solidFill>
              <a:srgbClr val="FF0000"/>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35'!$E$2:$E$142</c:f>
              <c:numCache>
                <c:formatCode>_(* #,##0_);_(* \(#,##0\);_(* "-"??_);_(@_)</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3-A33A-49F0-9DFC-920F0EE9C636}"/>
            </c:ext>
          </c:extLst>
        </c:ser>
        <c:ser>
          <c:idx val="4"/>
          <c:order val="4"/>
          <c:tx>
            <c:strRef>
              <c:f>'Chart 35'!$F$1</c:f>
              <c:strCache>
                <c:ptCount val="1"/>
                <c:pt idx="0">
                  <c:v>Repo (up to 7 days)</c:v>
                </c:pt>
              </c:strCache>
            </c:strRef>
          </c:tx>
          <c:spPr>
            <a:solidFill>
              <a:schemeClr val="accent5">
                <a:lumMod val="40000"/>
                <a:lumOff val="60000"/>
              </a:schemeClr>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35'!$F$2:$F$142</c:f>
              <c:numCache>
                <c:formatCode>_(* #,##0_);_(* \(#,##0\);_(* "-"??_);_(@_)</c:formatCode>
                <c:ptCount val="57"/>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pt idx="27">
                  <c:v>301385.19931971421</c:v>
                </c:pt>
                <c:pt idx="28">
                  <c:v>402263.26006959996</c:v>
                </c:pt>
                <c:pt idx="29">
                  <c:v>454878.85207017395</c:v>
                </c:pt>
                <c:pt idx="30">
                  <c:v>463652.40015195246</c:v>
                </c:pt>
                <c:pt idx="31">
                  <c:v>469454.35032290913</c:v>
                </c:pt>
                <c:pt idx="32">
                  <c:v>455655.92919671431</c:v>
                </c:pt>
                <c:pt idx="33">
                  <c:v>459290.3565727729</c:v>
                </c:pt>
                <c:pt idx="34">
                  <c:v>421989.48358399997</c:v>
                </c:pt>
                <c:pt idx="35">
                  <c:v>404598.7359243636</c:v>
                </c:pt>
                <c:pt idx="36">
                  <c:v>380888.339798</c:v>
                </c:pt>
                <c:pt idx="37">
                  <c:v>388794.29505039996</c:v>
                </c:pt>
                <c:pt idx="38">
                  <c:v>397358.96631186368</c:v>
                </c:pt>
                <c:pt idx="39">
                  <c:v>380084.48093995237</c:v>
                </c:pt>
                <c:pt idx="40">
                  <c:v>368451.9927711428</c:v>
                </c:pt>
                <c:pt idx="41">
                  <c:v>376189.36200354545</c:v>
                </c:pt>
                <c:pt idx="42">
                  <c:v>330417.04163865</c:v>
                </c:pt>
                <c:pt idx="43">
                  <c:v>297508</c:v>
                </c:pt>
                <c:pt idx="44">
                  <c:v>266843.09910266666</c:v>
                </c:pt>
                <c:pt idx="45">
                  <c:v>271428.78696804767</c:v>
                </c:pt>
                <c:pt idx="46">
                  <c:v>193458.09891868185</c:v>
                </c:pt>
                <c:pt idx="47">
                  <c:v>180458.86028586363</c:v>
                </c:pt>
                <c:pt idx="48">
                  <c:v>162639.42660665</c:v>
                </c:pt>
                <c:pt idx="49">
                  <c:v>180932.9843526842</c:v>
                </c:pt>
                <c:pt idx="50">
                  <c:v>201167.19131199998</c:v>
                </c:pt>
                <c:pt idx="51">
                  <c:v>237568</c:v>
                </c:pt>
                <c:pt idx="52">
                  <c:v>232097</c:v>
                </c:pt>
                <c:pt idx="53">
                  <c:v>197329</c:v>
                </c:pt>
                <c:pt idx="54">
                  <c:v>190145</c:v>
                </c:pt>
                <c:pt idx="55">
                  <c:v>146967</c:v>
                </c:pt>
                <c:pt idx="56" formatCode="General">
                  <c:v>115788</c:v>
                </c:pt>
              </c:numCache>
            </c:numRef>
          </c:val>
          <c:extLst>
            <c:ext xmlns:c16="http://schemas.microsoft.com/office/drawing/2014/chart" uri="{C3380CC4-5D6E-409C-BE32-E72D297353CC}">
              <c16:uniqueId val="{00000004-A33A-49F0-9DFC-920F0EE9C636}"/>
            </c:ext>
          </c:extLst>
        </c:ser>
        <c:ser>
          <c:idx val="5"/>
          <c:order val="5"/>
          <c:tx>
            <c:strRef>
              <c:f>'Chart 35'!$G$1</c:f>
              <c:strCache>
                <c:ptCount val="1"/>
                <c:pt idx="0">
                  <c:v>Lombard repo</c:v>
                </c:pt>
              </c:strCache>
            </c:strRef>
          </c:tx>
          <c:spPr>
            <a:solidFill>
              <a:schemeClr val="accent6"/>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35'!$G$2:$G$142</c:f>
              <c:numCache>
                <c:formatCode>_(* #,##0_);_(* \(#,##0\);_(* "-"??_);_(@_)</c:formatCode>
                <c:ptCount val="57"/>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pt idx="27">
                  <c:v>4654.1664230952374</c:v>
                </c:pt>
                <c:pt idx="28">
                  <c:v>23742.16578155</c:v>
                </c:pt>
                <c:pt idx="29">
                  <c:v>32582.608695652172</c:v>
                </c:pt>
                <c:pt idx="30">
                  <c:v>20671.531898238096</c:v>
                </c:pt>
                <c:pt idx="31">
                  <c:v>28731.922272727275</c:v>
                </c:pt>
                <c:pt idx="32">
                  <c:v>10638.095238095239</c:v>
                </c:pt>
                <c:pt idx="33">
                  <c:v>10086.363636454545</c:v>
                </c:pt>
                <c:pt idx="34">
                  <c:v>4454.5454545909097</c:v>
                </c:pt>
                <c:pt idx="35">
                  <c:v>2181.7727272727275</c:v>
                </c:pt>
                <c:pt idx="36">
                  <c:v>0</c:v>
                </c:pt>
                <c:pt idx="37">
                  <c:v>0</c:v>
                </c:pt>
                <c:pt idx="38">
                  <c:v>6409.6484911818179</c:v>
                </c:pt>
                <c:pt idx="39">
                  <c:v>14105.000926761904</c:v>
                </c:pt>
                <c:pt idx="40">
                  <c:v>3033.3333333333335</c:v>
                </c:pt>
                <c:pt idx="41">
                  <c:v>5371.4697384999999</c:v>
                </c:pt>
                <c:pt idx="42">
                  <c:v>9440.1202193000008</c:v>
                </c:pt>
                <c:pt idx="43">
                  <c:v>100</c:v>
                </c:pt>
                <c:pt idx="44">
                  <c:v>1370.4761904761904</c:v>
                </c:pt>
                <c:pt idx="45">
                  <c:v>3942.8571428571427</c:v>
                </c:pt>
                <c:pt idx="46">
                  <c:v>795.4545454545455</c:v>
                </c:pt>
                <c:pt idx="47">
                  <c:v>1841.0454545454545</c:v>
                </c:pt>
                <c:pt idx="48">
                  <c:v>5300.0167807999997</c:v>
                </c:pt>
                <c:pt idx="49">
                  <c:v>1342.1052631578948</c:v>
                </c:pt>
                <c:pt idx="50">
                  <c:v>0</c:v>
                </c:pt>
                <c:pt idx="51" formatCode="General">
                  <c:v>211</c:v>
                </c:pt>
                <c:pt idx="52" formatCode="General">
                  <c:v>1000</c:v>
                </c:pt>
                <c:pt idx="53" formatCode="General">
                  <c:v>136</c:v>
                </c:pt>
                <c:pt idx="54" formatCode="General">
                  <c:v>0</c:v>
                </c:pt>
                <c:pt idx="55" formatCode="General">
                  <c:v>183</c:v>
                </c:pt>
                <c:pt idx="56" formatCode="General">
                  <c:v>0</c:v>
                </c:pt>
              </c:numCache>
            </c:numRef>
          </c:val>
          <c:extLst>
            <c:ext xmlns:c16="http://schemas.microsoft.com/office/drawing/2014/chart" uri="{C3380CC4-5D6E-409C-BE32-E72D297353CC}">
              <c16:uniqueId val="{00000005-A33A-49F0-9DFC-920F0EE9C636}"/>
            </c:ext>
          </c:extLst>
        </c:ser>
        <c:ser>
          <c:idx val="6"/>
          <c:order val="6"/>
          <c:tx>
            <c:strRef>
              <c:f>'Chart 35'!$H$1</c:f>
              <c:strCache>
                <c:ptCount val="1"/>
                <c:pt idx="0">
                  <c:v>Structural repo (91-day)</c:v>
                </c:pt>
              </c:strCache>
            </c:strRef>
          </c:tx>
          <c:spPr>
            <a:solidFill>
              <a:schemeClr val="accent1">
                <a:lumMod val="60000"/>
              </a:schemeClr>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35'!$H$2:$H$142</c:f>
              <c:numCache>
                <c:formatCode>_(* #,##0_);_(* \(#,##0\);_(* "-"??_);_(@_)</c:formatCode>
                <c:ptCount val="57"/>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6-A33A-49F0-9DFC-920F0EE9C636}"/>
            </c:ext>
          </c:extLst>
        </c:ser>
        <c:ser>
          <c:idx val="7"/>
          <c:order val="7"/>
          <c:tx>
            <c:strRef>
              <c:f>'Chart 35'!$I$1</c:f>
              <c:strCache>
                <c:ptCount val="1"/>
                <c:pt idx="0">
                  <c:v>Foreign currency swap (allocation)</c:v>
                </c:pt>
              </c:strCache>
            </c:strRef>
          </c:tx>
          <c:spPr>
            <a:solidFill>
              <a:schemeClr val="accent2">
                <a:lumMod val="60000"/>
              </a:schemeClr>
            </a:solidFill>
            <a:ln>
              <a:noFill/>
            </a:ln>
            <a:effectLst/>
          </c:spP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35'!$I$2:$I$142</c:f>
              <c:numCache>
                <c:formatCode>_(* #,##0_);_(* \(#,##0\);_(* "-"??_);_(@_)</c:formatCode>
                <c:ptCount val="57"/>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7-A33A-49F0-9DFC-920F0EE9C636}"/>
            </c:ext>
          </c:extLst>
        </c:ser>
        <c:dLbls>
          <c:showLegendKey val="0"/>
          <c:showVal val="0"/>
          <c:showCatName val="0"/>
          <c:showSerName val="0"/>
          <c:showPercent val="0"/>
          <c:showBubbleSize val="0"/>
        </c:dLbls>
        <c:axId val="124088704"/>
        <c:axId val="124090240"/>
      </c:areaChart>
      <c:lineChart>
        <c:grouping val="standard"/>
        <c:varyColors val="0"/>
        <c:ser>
          <c:idx val="8"/>
          <c:order val="8"/>
          <c:tx>
            <c:strRef>
              <c:f>'Chart 35'!$J$1</c:f>
              <c:strCache>
                <c:ptCount val="1"/>
                <c:pt idx="0">
                  <c:v>Liquidity, net</c:v>
                </c:pt>
              </c:strCache>
            </c:strRef>
          </c:tx>
          <c:spPr>
            <a:ln w="9525" cap="rnd">
              <a:solidFill>
                <a:srgbClr val="FF0000"/>
              </a:solidFill>
              <a:prstDash val="dash"/>
              <a:round/>
            </a:ln>
            <a:effectLst/>
          </c:spPr>
          <c:marker>
            <c:symbol val="none"/>
          </c:marker>
          <c:cat>
            <c:strRef>
              <c:f>'Chart 35'!$A$2:$A$142</c:f>
              <c:strCache>
                <c:ptCount val="57"/>
                <c:pt idx="0">
                  <c:v>J 19</c:v>
                </c:pt>
                <c:pt idx="1">
                  <c:v>F</c:v>
                </c:pt>
                <c:pt idx="2">
                  <c:v>M</c:v>
                </c:pt>
                <c:pt idx="3">
                  <c:v>A</c:v>
                </c:pt>
                <c:pt idx="4">
                  <c:v>M</c:v>
                </c:pt>
                <c:pt idx="5">
                  <c:v>J </c:v>
                </c:pt>
                <c:pt idx="6">
                  <c:v>J</c:v>
                </c:pt>
                <c:pt idx="7">
                  <c:v>A</c:v>
                </c:pt>
                <c:pt idx="8">
                  <c:v>S</c:v>
                </c:pt>
                <c:pt idx="9">
                  <c:v>O</c:v>
                </c:pt>
                <c:pt idx="10">
                  <c:v>N</c:v>
                </c:pt>
                <c:pt idx="11">
                  <c:v>D</c:v>
                </c:pt>
                <c:pt idx="12">
                  <c:v>J 20</c:v>
                </c:pt>
                <c:pt idx="13">
                  <c:v>F</c:v>
                </c:pt>
                <c:pt idx="14">
                  <c:v>M</c:v>
                </c:pt>
                <c:pt idx="15">
                  <c:v>A</c:v>
                </c:pt>
                <c:pt idx="16">
                  <c:v>M</c:v>
                </c:pt>
                <c:pt idx="17">
                  <c:v>J </c:v>
                </c:pt>
                <c:pt idx="18">
                  <c:v>J</c:v>
                </c:pt>
                <c:pt idx="19">
                  <c:v>A</c:v>
                </c:pt>
                <c:pt idx="20">
                  <c:v>S</c:v>
                </c:pt>
                <c:pt idx="21">
                  <c:v>O</c:v>
                </c:pt>
                <c:pt idx="22">
                  <c:v>N</c:v>
                </c:pt>
                <c:pt idx="23">
                  <c:v>D</c:v>
                </c:pt>
                <c:pt idx="24">
                  <c:v>J 21</c:v>
                </c:pt>
                <c:pt idx="25">
                  <c:v>F</c:v>
                </c:pt>
                <c:pt idx="26">
                  <c:v>M</c:v>
                </c:pt>
                <c:pt idx="27">
                  <c:v>A</c:v>
                </c:pt>
                <c:pt idx="28">
                  <c:v>M</c:v>
                </c:pt>
                <c:pt idx="29">
                  <c:v>J </c:v>
                </c:pt>
                <c:pt idx="30">
                  <c:v>J</c:v>
                </c:pt>
                <c:pt idx="31">
                  <c:v>A</c:v>
                </c:pt>
                <c:pt idx="32">
                  <c:v>S</c:v>
                </c:pt>
                <c:pt idx="33">
                  <c:v>O</c:v>
                </c:pt>
                <c:pt idx="34">
                  <c:v>N</c:v>
                </c:pt>
                <c:pt idx="35">
                  <c:v>D</c:v>
                </c:pt>
                <c:pt idx="36">
                  <c:v>J 22</c:v>
                </c:pt>
                <c:pt idx="37">
                  <c:v>F</c:v>
                </c:pt>
                <c:pt idx="38">
                  <c:v>M</c:v>
                </c:pt>
                <c:pt idx="39">
                  <c:v>A</c:v>
                </c:pt>
                <c:pt idx="40">
                  <c:v>M</c:v>
                </c:pt>
                <c:pt idx="41">
                  <c:v>J </c:v>
                </c:pt>
                <c:pt idx="42">
                  <c:v>J</c:v>
                </c:pt>
                <c:pt idx="43">
                  <c:v>A</c:v>
                </c:pt>
                <c:pt idx="44">
                  <c:v>S</c:v>
                </c:pt>
                <c:pt idx="45">
                  <c:v>O</c:v>
                </c:pt>
                <c:pt idx="46">
                  <c:v>N</c:v>
                </c:pt>
                <c:pt idx="47">
                  <c:v>D</c:v>
                </c:pt>
                <c:pt idx="48">
                  <c:v>J 23</c:v>
                </c:pt>
                <c:pt idx="49">
                  <c:v>F</c:v>
                </c:pt>
                <c:pt idx="50">
                  <c:v>M</c:v>
                </c:pt>
                <c:pt idx="51">
                  <c:v>A</c:v>
                </c:pt>
                <c:pt idx="52">
                  <c:v>M</c:v>
                </c:pt>
                <c:pt idx="53">
                  <c:v>J </c:v>
                </c:pt>
                <c:pt idx="54">
                  <c:v>J</c:v>
                </c:pt>
                <c:pt idx="55">
                  <c:v>A</c:v>
                </c:pt>
                <c:pt idx="56">
                  <c:v>S</c:v>
                </c:pt>
              </c:strCache>
            </c:strRef>
          </c:cat>
          <c:val>
            <c:numRef>
              <c:f>'Chart 35'!$J$2:$J$142</c:f>
              <c:numCache>
                <c:formatCode>_(* #,##0_);_(* \(#,##0\);_(* "-"??_);_(@_)</c:formatCode>
                <c:ptCount val="57"/>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pt idx="27">
                  <c:v>288533.3458879285</c:v>
                </c:pt>
                <c:pt idx="28">
                  <c:v>395424.66403063497</c:v>
                </c:pt>
                <c:pt idx="29">
                  <c:v>449149.41213260003</c:v>
                </c:pt>
                <c:pt idx="30">
                  <c:v>455441.75175012863</c:v>
                </c:pt>
                <c:pt idx="31">
                  <c:v>465494.66283846821</c:v>
                </c:pt>
                <c:pt idx="32">
                  <c:v>448628.67997949052</c:v>
                </c:pt>
                <c:pt idx="33">
                  <c:v>450082.08800180018</c:v>
                </c:pt>
                <c:pt idx="34">
                  <c:v>415693.03728886362</c:v>
                </c:pt>
                <c:pt idx="35">
                  <c:v>399850.26072199998</c:v>
                </c:pt>
                <c:pt idx="36">
                  <c:v>373531.8171772263</c:v>
                </c:pt>
                <c:pt idx="37">
                  <c:v>379467.63443395996</c:v>
                </c:pt>
                <c:pt idx="38">
                  <c:v>393496.91503538185</c:v>
                </c:pt>
                <c:pt idx="39">
                  <c:v>373773.61743701901</c:v>
                </c:pt>
                <c:pt idx="40">
                  <c:v>364248.71953239042</c:v>
                </c:pt>
                <c:pt idx="41">
                  <c:v>368917.36373143183</c:v>
                </c:pt>
                <c:pt idx="42">
                  <c:v>322780.42050851003</c:v>
                </c:pt>
                <c:pt idx="43">
                  <c:v>293491.90256106085</c:v>
                </c:pt>
                <c:pt idx="44">
                  <c:v>263339.95050513808</c:v>
                </c:pt>
                <c:pt idx="45">
                  <c:v>270133.24724202865</c:v>
                </c:pt>
                <c:pt idx="46">
                  <c:v>183632.94960362275</c:v>
                </c:pt>
                <c:pt idx="47">
                  <c:v>175016.58593965453</c:v>
                </c:pt>
                <c:pt idx="48">
                  <c:v>164673.615955955</c:v>
                </c:pt>
                <c:pt idx="49">
                  <c:v>178821.58305492104</c:v>
                </c:pt>
                <c:pt idx="50">
                  <c:v>193542.37312099998</c:v>
                </c:pt>
                <c:pt idx="51">
                  <c:v>236784</c:v>
                </c:pt>
                <c:pt idx="52">
                  <c:v>230182</c:v>
                </c:pt>
                <c:pt idx="53">
                  <c:v>189586</c:v>
                </c:pt>
                <c:pt idx="54">
                  <c:v>183998</c:v>
                </c:pt>
                <c:pt idx="55">
                  <c:v>138894</c:v>
                </c:pt>
                <c:pt idx="56">
                  <c:v>106721</c:v>
                </c:pt>
              </c:numCache>
            </c:numRef>
          </c:val>
          <c:smooth val="0"/>
          <c:extLst>
            <c:ext xmlns:c16="http://schemas.microsoft.com/office/drawing/2014/chart" uri="{C3380CC4-5D6E-409C-BE32-E72D297353CC}">
              <c16:uniqueId val="{00000008-A33A-49F0-9DFC-920F0EE9C636}"/>
            </c:ext>
          </c:extLst>
        </c:ser>
        <c:dLbls>
          <c:showLegendKey val="0"/>
          <c:showVal val="0"/>
          <c:showCatName val="0"/>
          <c:showSerName val="0"/>
          <c:showPercent val="0"/>
          <c:showBubbleSize val="0"/>
        </c:dLbls>
        <c:marker val="1"/>
        <c:smooth val="0"/>
        <c:axId val="124088704"/>
        <c:axId val="124090240"/>
      </c:lineChart>
      <c:catAx>
        <c:axId val="12408870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090240"/>
        <c:crosses val="autoZero"/>
        <c:auto val="1"/>
        <c:lblAlgn val="ctr"/>
        <c:lblOffset val="100"/>
        <c:noMultiLvlLbl val="0"/>
      </c:catAx>
      <c:valAx>
        <c:axId val="12409024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088704"/>
        <c:crosses val="autoZero"/>
        <c:crossBetween val="between"/>
        <c:majorUnit val="100000"/>
      </c:valAx>
      <c:spPr>
        <a:noFill/>
        <a:ln>
          <a:noFill/>
        </a:ln>
        <a:effectLst/>
      </c:spPr>
    </c:plotArea>
    <c:legend>
      <c:legendPos val="b"/>
      <c:layout>
        <c:manualLayout>
          <c:xMode val="edge"/>
          <c:yMode val="edge"/>
          <c:x val="2.1428571428571434E-3"/>
          <c:y val="0.72321455307074944"/>
          <c:w val="0.99785725416861459"/>
          <c:h val="0.2728672440178919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87549181215479E-2"/>
          <c:y val="0.11208180817319764"/>
          <c:w val="0.84661728015454318"/>
          <c:h val="0.61445514783673927"/>
        </c:manualLayout>
      </c:layout>
      <c:scatterChart>
        <c:scatterStyle val="smoothMarker"/>
        <c:varyColors val="0"/>
        <c:ser>
          <c:idx val="0"/>
          <c:order val="0"/>
          <c:tx>
            <c:strRef>
              <c:f>'Chart 36'!$D$1</c:f>
              <c:strCache>
                <c:ptCount val="1"/>
                <c:pt idx="0">
                  <c:v>31-Mar-22</c:v>
                </c:pt>
              </c:strCache>
            </c:strRef>
          </c:tx>
          <c:marker>
            <c:symbol val="none"/>
          </c:marker>
          <c:xVal>
            <c:numRef>
              <c:f>'Chart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36'!$D$2:$D$16</c:f>
              <c:numCache>
                <c:formatCode>General</c:formatCode>
                <c:ptCount val="15"/>
                <c:pt idx="0" formatCode="_(* #,##0.00_);_(* \(#,##0.00\);_(* &quot;-&quot;??_);_(@_)">
                  <c:v>9.5686999999999998</c:v>
                </c:pt>
                <c:pt idx="1">
                  <c:v>9.5482999999999993</c:v>
                </c:pt>
                <c:pt idx="2">
                  <c:v>9.5061999999999998</c:v>
                </c:pt>
                <c:pt idx="3">
                  <c:v>9.6510999999999996</c:v>
                </c:pt>
                <c:pt idx="4">
                  <c:v>9.8786000000000005</c:v>
                </c:pt>
                <c:pt idx="5">
                  <c:v>10.118</c:v>
                </c:pt>
                <c:pt idx="6">
                  <c:v>10.515599999999999</c:v>
                </c:pt>
                <c:pt idx="7">
                  <c:v>10.6615</c:v>
                </c:pt>
                <c:pt idx="8">
                  <c:v>10.7896</c:v>
                </c:pt>
                <c:pt idx="9">
                  <c:v>10.824299999999999</c:v>
                </c:pt>
                <c:pt idx="10">
                  <c:v>10.876899999999999</c:v>
                </c:pt>
                <c:pt idx="11">
                  <c:v>10.9465</c:v>
                </c:pt>
                <c:pt idx="12">
                  <c:v>10.9657</c:v>
                </c:pt>
                <c:pt idx="13">
                  <c:v>10.9834</c:v>
                </c:pt>
                <c:pt idx="14">
                  <c:v>10.9933</c:v>
                </c:pt>
              </c:numCache>
            </c:numRef>
          </c:yVal>
          <c:smooth val="1"/>
          <c:extLst>
            <c:ext xmlns:c16="http://schemas.microsoft.com/office/drawing/2014/chart" uri="{C3380CC4-5D6E-409C-BE32-E72D297353CC}">
              <c16:uniqueId val="{00000000-1E46-44EA-AC2A-C9D2611FA648}"/>
            </c:ext>
          </c:extLst>
        </c:ser>
        <c:ser>
          <c:idx val="1"/>
          <c:order val="1"/>
          <c:tx>
            <c:strRef>
              <c:f>'Chart 36'!$E$1</c:f>
              <c:strCache>
                <c:ptCount val="1"/>
                <c:pt idx="0">
                  <c:v>30-Dec-22</c:v>
                </c:pt>
              </c:strCache>
            </c:strRef>
          </c:tx>
          <c:marker>
            <c:symbol val="none"/>
          </c:marker>
          <c:xVal>
            <c:numRef>
              <c:f>'Chart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36'!$E$2:$E$16</c:f>
              <c:numCache>
                <c:formatCode>General</c:formatCode>
                <c:ptCount val="15"/>
                <c:pt idx="0" formatCode="_(* #,##0.00_);_(* \(#,##0.00\);_(* &quot;-&quot;??_);_(@_)">
                  <c:v>10.867800000000001</c:v>
                </c:pt>
                <c:pt idx="1">
                  <c:v>10.985799999999999</c:v>
                </c:pt>
                <c:pt idx="2">
                  <c:v>11.229200000000001</c:v>
                </c:pt>
                <c:pt idx="3">
                  <c:v>11.470599999999999</c:v>
                </c:pt>
                <c:pt idx="4">
                  <c:v>11.6861</c:v>
                </c:pt>
                <c:pt idx="5">
                  <c:v>11.7258</c:v>
                </c:pt>
                <c:pt idx="6">
                  <c:v>11.868600000000001</c:v>
                </c:pt>
                <c:pt idx="7">
                  <c:v>11.9329</c:v>
                </c:pt>
                <c:pt idx="8">
                  <c:v>11.958</c:v>
                </c:pt>
                <c:pt idx="9">
                  <c:v>11.972200000000001</c:v>
                </c:pt>
                <c:pt idx="10">
                  <c:v>11.989100000000001</c:v>
                </c:pt>
                <c:pt idx="11">
                  <c:v>11.9946</c:v>
                </c:pt>
                <c:pt idx="12">
                  <c:v>12.003299999999999</c:v>
                </c:pt>
                <c:pt idx="13">
                  <c:v>12.0059</c:v>
                </c:pt>
                <c:pt idx="14" formatCode="0.00">
                  <c:v>12.011200000000001</c:v>
                </c:pt>
              </c:numCache>
            </c:numRef>
          </c:yVal>
          <c:smooth val="1"/>
          <c:extLst>
            <c:ext xmlns:c16="http://schemas.microsoft.com/office/drawing/2014/chart" uri="{C3380CC4-5D6E-409C-BE32-E72D297353CC}">
              <c16:uniqueId val="{00000001-1E46-44EA-AC2A-C9D2611FA648}"/>
            </c:ext>
          </c:extLst>
        </c:ser>
        <c:ser>
          <c:idx val="2"/>
          <c:order val="2"/>
          <c:tx>
            <c:strRef>
              <c:f>'Chart 36'!$F$1</c:f>
              <c:strCache>
                <c:ptCount val="1"/>
                <c:pt idx="0">
                  <c:v>31-Mar-23</c:v>
                </c:pt>
              </c:strCache>
            </c:strRef>
          </c:tx>
          <c:spPr>
            <a:ln w="19050">
              <a:solidFill>
                <a:srgbClr val="5B9BD5">
                  <a:lumMod val="60000"/>
                  <a:lumOff val="40000"/>
                </a:srgbClr>
              </a:solidFill>
            </a:ln>
          </c:spPr>
          <c:marker>
            <c:symbol val="none"/>
          </c:marker>
          <c:xVal>
            <c:numRef>
              <c:f>'Chart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36'!$F$2:$F$16</c:f>
              <c:numCache>
                <c:formatCode>General</c:formatCode>
                <c:ptCount val="15"/>
                <c:pt idx="0" formatCode="_(* #,##0.00_);_(* \(#,##0.00\);_(* &quot;-&quot;??_);_(@_)">
                  <c:v>10.975</c:v>
                </c:pt>
                <c:pt idx="1">
                  <c:v>10.989000000000001</c:v>
                </c:pt>
                <c:pt idx="2">
                  <c:v>11.018000000000001</c:v>
                </c:pt>
                <c:pt idx="3">
                  <c:v>11.2462</c:v>
                </c:pt>
                <c:pt idx="4">
                  <c:v>11.5128</c:v>
                </c:pt>
                <c:pt idx="5">
                  <c:v>11.573700000000001</c:v>
                </c:pt>
                <c:pt idx="6">
                  <c:v>11.6769</c:v>
                </c:pt>
                <c:pt idx="7">
                  <c:v>11.712300000000001</c:v>
                </c:pt>
                <c:pt idx="8">
                  <c:v>11.7264</c:v>
                </c:pt>
                <c:pt idx="9">
                  <c:v>11.7339</c:v>
                </c:pt>
                <c:pt idx="10">
                  <c:v>11.7463</c:v>
                </c:pt>
                <c:pt idx="11">
                  <c:v>11.753</c:v>
                </c:pt>
                <c:pt idx="12">
                  <c:v>11.756500000000001</c:v>
                </c:pt>
                <c:pt idx="13">
                  <c:v>11.7585</c:v>
                </c:pt>
                <c:pt idx="14" formatCode="0.00">
                  <c:v>11.7624</c:v>
                </c:pt>
              </c:numCache>
            </c:numRef>
          </c:yVal>
          <c:smooth val="1"/>
          <c:extLst>
            <c:ext xmlns:c16="http://schemas.microsoft.com/office/drawing/2014/chart" uri="{C3380CC4-5D6E-409C-BE32-E72D297353CC}">
              <c16:uniqueId val="{00000002-1E46-44EA-AC2A-C9D2611FA648}"/>
            </c:ext>
          </c:extLst>
        </c:ser>
        <c:ser>
          <c:idx val="3"/>
          <c:order val="3"/>
          <c:tx>
            <c:strRef>
              <c:f>'Chart 36'!$G$1</c:f>
              <c:strCache>
                <c:ptCount val="1"/>
                <c:pt idx="0">
                  <c:v>30-Jun-23</c:v>
                </c:pt>
              </c:strCache>
            </c:strRef>
          </c:tx>
          <c:marker>
            <c:symbol val="none"/>
          </c:marker>
          <c:xVal>
            <c:numRef>
              <c:f>'Chart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36'!$G$2:$G$16</c:f>
              <c:numCache>
                <c:formatCode>General</c:formatCode>
                <c:ptCount val="15"/>
                <c:pt idx="0">
                  <c:v>10.9115</c:v>
                </c:pt>
                <c:pt idx="1">
                  <c:v>10.920299999999999</c:v>
                </c:pt>
                <c:pt idx="2">
                  <c:v>10.9384</c:v>
                </c:pt>
                <c:pt idx="3">
                  <c:v>10.957100000000001</c:v>
                </c:pt>
                <c:pt idx="4">
                  <c:v>11.0411</c:v>
                </c:pt>
                <c:pt idx="5">
                  <c:v>11.0388</c:v>
                </c:pt>
                <c:pt idx="6">
                  <c:v>11.029299999999999</c:v>
                </c:pt>
                <c:pt idx="7">
                  <c:v>10.9953</c:v>
                </c:pt>
                <c:pt idx="8">
                  <c:v>10.9605</c:v>
                </c:pt>
                <c:pt idx="9">
                  <c:v>10.9216</c:v>
                </c:pt>
                <c:pt idx="10">
                  <c:v>10.847899999999999</c:v>
                </c:pt>
                <c:pt idx="11">
                  <c:v>10.78</c:v>
                </c:pt>
                <c:pt idx="12">
                  <c:v>10.7219</c:v>
                </c:pt>
                <c:pt idx="13">
                  <c:v>10.6927</c:v>
                </c:pt>
                <c:pt idx="14">
                  <c:v>10.6342</c:v>
                </c:pt>
              </c:numCache>
            </c:numRef>
          </c:yVal>
          <c:smooth val="1"/>
          <c:extLst>
            <c:ext xmlns:c16="http://schemas.microsoft.com/office/drawing/2014/chart" uri="{C3380CC4-5D6E-409C-BE32-E72D297353CC}">
              <c16:uniqueId val="{00000003-1E46-44EA-AC2A-C9D2611FA648}"/>
            </c:ext>
          </c:extLst>
        </c:ser>
        <c:ser>
          <c:idx val="4"/>
          <c:order val="4"/>
          <c:tx>
            <c:strRef>
              <c:f>'Chart 36'!$H$1</c:f>
              <c:strCache>
                <c:ptCount val="1"/>
                <c:pt idx="0">
                  <c:v>29-Sep-23</c:v>
                </c:pt>
              </c:strCache>
            </c:strRef>
          </c:tx>
          <c:marker>
            <c:symbol val="none"/>
          </c:marker>
          <c:xVal>
            <c:numRef>
              <c:f>'Chart 36'!$A$2:$A$16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36'!$H$2:$H$16</c:f>
              <c:numCache>
                <c:formatCode>General</c:formatCode>
                <c:ptCount val="15"/>
                <c:pt idx="0">
                  <c:v>10.238300000000001</c:v>
                </c:pt>
                <c:pt idx="1">
                  <c:v>10.276899999999999</c:v>
                </c:pt>
                <c:pt idx="2">
                  <c:v>10.3566</c:v>
                </c:pt>
                <c:pt idx="3">
                  <c:v>10.313000000000001</c:v>
                </c:pt>
                <c:pt idx="4">
                  <c:v>10.3055</c:v>
                </c:pt>
                <c:pt idx="5">
                  <c:v>10.2783</c:v>
                </c:pt>
                <c:pt idx="6">
                  <c:v>10.208299999999999</c:v>
                </c:pt>
                <c:pt idx="7">
                  <c:v>10.1927</c:v>
                </c:pt>
                <c:pt idx="8">
                  <c:v>10.1821</c:v>
                </c:pt>
                <c:pt idx="9">
                  <c:v>10.1785</c:v>
                </c:pt>
                <c:pt idx="10">
                  <c:v>10.172800000000001</c:v>
                </c:pt>
                <c:pt idx="11">
                  <c:v>10.1698</c:v>
                </c:pt>
                <c:pt idx="12">
                  <c:v>10.1683</c:v>
                </c:pt>
                <c:pt idx="13">
                  <c:v>10.167199999999999</c:v>
                </c:pt>
                <c:pt idx="14">
                  <c:v>10.164899999999999</c:v>
                </c:pt>
              </c:numCache>
            </c:numRef>
          </c:yVal>
          <c:smooth val="1"/>
          <c:extLst>
            <c:ext xmlns:c16="http://schemas.microsoft.com/office/drawing/2014/chart" uri="{C3380CC4-5D6E-409C-BE32-E72D297353CC}">
              <c16:uniqueId val="{00000004-1E46-44EA-AC2A-C9D2611FA648}"/>
            </c:ext>
          </c:extLst>
        </c:ser>
        <c:dLbls>
          <c:showLegendKey val="0"/>
          <c:showVal val="0"/>
          <c:showCatName val="0"/>
          <c:showSerName val="0"/>
          <c:showPercent val="0"/>
          <c:showBubbleSize val="0"/>
        </c:dLbls>
        <c:axId val="121676160"/>
        <c:axId val="121678080"/>
      </c:scatterChart>
      <c:valAx>
        <c:axId val="121676160"/>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Period</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(year)</a:t>
                </a:r>
              </a:p>
            </c:rich>
          </c:tx>
          <c:layout>
            <c:manualLayout>
              <c:xMode val="edge"/>
              <c:yMode val="edge"/>
              <c:x val="0.7280889826189112"/>
              <c:y val="0.79771125849034297"/>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678080"/>
        <c:crosses val="autoZero"/>
        <c:crossBetween val="midCat"/>
      </c:valAx>
      <c:valAx>
        <c:axId val="121678080"/>
        <c:scaling>
          <c:orientation val="minMax"/>
          <c:max val="13"/>
          <c:min val="9"/>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676160"/>
        <c:crosses val="autoZero"/>
        <c:crossBetween val="midCat"/>
        <c:majorUnit val="1"/>
      </c:valAx>
      <c:spPr>
        <a:noFill/>
        <a:ln>
          <a:noFill/>
        </a:ln>
        <a:effectLst/>
      </c:spPr>
    </c:plotArea>
    <c:legend>
      <c:legendPos val="b"/>
      <c:layout>
        <c:manualLayout>
          <c:xMode val="edge"/>
          <c:yMode val="edge"/>
          <c:x val="5.3787626857216372E-2"/>
          <c:y val="0.86504738375813151"/>
          <c:w val="0.90515851198762054"/>
          <c:h val="0.1163429761552385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809311879494"/>
          <c:y val="5.0793650793650794E-2"/>
          <c:w val="0.70217575645853636"/>
          <c:h val="0.4861517310336208"/>
        </c:manualLayout>
      </c:layout>
      <c:barChart>
        <c:barDir val="col"/>
        <c:grouping val="clustered"/>
        <c:varyColors val="0"/>
        <c:ser>
          <c:idx val="3"/>
          <c:order val="3"/>
          <c:tx>
            <c:strRef>
              <c:f>'Chart 37'!$E$1</c:f>
              <c:strCache>
                <c:ptCount val="1"/>
                <c:pt idx="0">
                  <c:v>Total volume (right-hand scale)</c:v>
                </c:pt>
              </c:strCache>
            </c:strRef>
          </c:tx>
          <c:spPr>
            <a:solidFill>
              <a:schemeClr val="bg1">
                <a:lumMod val="75000"/>
              </a:schemeClr>
            </a:solidFill>
            <a:ln>
              <a:noFill/>
            </a:ln>
            <a:effectLst/>
          </c:spPr>
          <c:invertIfNegative val="0"/>
          <c:cat>
            <c:numRef>
              <c:f>'Chart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37'!$E$2:$E$46</c:f>
              <c:numCache>
                <c:formatCode>General</c:formatCode>
                <c:ptCount val="45"/>
                <c:pt idx="0">
                  <c:v>3238137.5729999999</c:v>
                </c:pt>
                <c:pt idx="1">
                  <c:v>3299939.1849999996</c:v>
                </c:pt>
                <c:pt idx="2">
                  <c:v>3411616.588</c:v>
                </c:pt>
                <c:pt idx="3">
                  <c:v>3348228.6969999997</c:v>
                </c:pt>
                <c:pt idx="4">
                  <c:v>3393214.318</c:v>
                </c:pt>
                <c:pt idx="5">
                  <c:v>3455380.699</c:v>
                </c:pt>
                <c:pt idx="6">
                  <c:v>3530814.4019999998</c:v>
                </c:pt>
                <c:pt idx="7">
                  <c:v>3579054.5419999999</c:v>
                </c:pt>
                <c:pt idx="8">
                  <c:v>3617349.9220000003</c:v>
                </c:pt>
                <c:pt idx="9">
                  <c:v>3657343.9970000004</c:v>
                </c:pt>
                <c:pt idx="10">
                  <c:v>3672683.9639999997</c:v>
                </c:pt>
                <c:pt idx="11">
                  <c:v>3734843.8670000001</c:v>
                </c:pt>
                <c:pt idx="12">
                  <c:v>3649799.3160000001</c:v>
                </c:pt>
                <c:pt idx="13">
                  <c:v>3663741.6040000003</c:v>
                </c:pt>
                <c:pt idx="14">
                  <c:v>3689937.4647816988</c:v>
                </c:pt>
                <c:pt idx="15">
                  <c:v>3685370.7279171748</c:v>
                </c:pt>
                <c:pt idx="16">
                  <c:v>3611860.1770742163</c:v>
                </c:pt>
                <c:pt idx="17">
                  <c:v>3528906.125138477</c:v>
                </c:pt>
                <c:pt idx="18">
                  <c:v>3482360.5006067157</c:v>
                </c:pt>
                <c:pt idx="19">
                  <c:v>3515892.8873533537</c:v>
                </c:pt>
                <c:pt idx="20">
                  <c:v>3499751.4579764274</c:v>
                </c:pt>
                <c:pt idx="21">
                  <c:v>3495521.6006304417</c:v>
                </c:pt>
                <c:pt idx="22">
                  <c:v>3561767.2605371233</c:v>
                </c:pt>
                <c:pt idx="23">
                  <c:v>3581064.5790000004</c:v>
                </c:pt>
                <c:pt idx="24">
                  <c:v>3604901.3650000002</c:v>
                </c:pt>
                <c:pt idx="25">
                  <c:v>3651395.969</c:v>
                </c:pt>
                <c:pt idx="26">
                  <c:v>3705748.1540000001</c:v>
                </c:pt>
                <c:pt idx="27">
                  <c:v>3637835.5309999995</c:v>
                </c:pt>
                <c:pt idx="28">
                  <c:v>3673264.1320000002</c:v>
                </c:pt>
                <c:pt idx="29">
                  <c:v>3578350.088</c:v>
                </c:pt>
                <c:pt idx="30">
                  <c:v>3589172.9539999999</c:v>
                </c:pt>
                <c:pt idx="31">
                  <c:v>3605496.6140000001</c:v>
                </c:pt>
                <c:pt idx="32">
                  <c:v>3625925.2600000002</c:v>
                </c:pt>
                <c:pt idx="33">
                  <c:v>3624941.537</c:v>
                </c:pt>
                <c:pt idx="34">
                  <c:v>3731538.7629441144</c:v>
                </c:pt>
                <c:pt idx="35">
                  <c:v>3795973.7322322605</c:v>
                </c:pt>
                <c:pt idx="36">
                  <c:v>3816519.4404716901</c:v>
                </c:pt>
                <c:pt idx="37">
                  <c:v>3849183.5639715297</c:v>
                </c:pt>
                <c:pt idx="38">
                  <c:v>3944867.4017088879</c:v>
                </c:pt>
                <c:pt idx="39">
                  <c:v>3955286.1914668176</c:v>
                </c:pt>
                <c:pt idx="40">
                  <c:v>4021556.7529638857</c:v>
                </c:pt>
                <c:pt idx="41">
                  <c:v>4105834.7331900541</c:v>
                </c:pt>
                <c:pt idx="42">
                  <c:v>4206675.9116050005</c:v>
                </c:pt>
                <c:pt idx="43">
                  <c:v>4241198.21165202</c:v>
                </c:pt>
                <c:pt idx="44">
                  <c:v>4326606.1189049911</c:v>
                </c:pt>
              </c:numCache>
            </c:numRef>
          </c:val>
          <c:extLst>
            <c:ext xmlns:c16="http://schemas.microsoft.com/office/drawing/2014/chart" uri="{C3380CC4-5D6E-409C-BE32-E72D297353CC}">
              <c16:uniqueId val="{00000000-EC2D-4C06-A173-B09A787A67EA}"/>
            </c:ext>
          </c:extLst>
        </c:ser>
        <c:dLbls>
          <c:showLegendKey val="0"/>
          <c:showVal val="0"/>
          <c:showCatName val="0"/>
          <c:showSerName val="0"/>
          <c:showPercent val="0"/>
          <c:showBubbleSize val="0"/>
        </c:dLbls>
        <c:gapWidth val="150"/>
        <c:axId val="124982784"/>
        <c:axId val="124981248"/>
      </c:barChart>
      <c:lineChart>
        <c:grouping val="standard"/>
        <c:varyColors val="0"/>
        <c:ser>
          <c:idx val="0"/>
          <c:order val="0"/>
          <c:tx>
            <c:strRef>
              <c:f>'Chart 37'!$B$1</c:f>
              <c:strCache>
                <c:ptCount val="1"/>
                <c:pt idx="0">
                  <c:v>Armenian dram</c:v>
                </c:pt>
              </c:strCache>
            </c:strRef>
          </c:tx>
          <c:spPr>
            <a:ln w="28575" cap="rnd">
              <a:solidFill>
                <a:schemeClr val="accent1"/>
              </a:solidFill>
              <a:round/>
            </a:ln>
            <a:effectLst/>
          </c:spPr>
          <c:marker>
            <c:symbol val="none"/>
          </c:marker>
          <c:cat>
            <c:numRef>
              <c:f>'Chart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37'!$B$2:$B$46</c:f>
              <c:numCache>
                <c:formatCode>General</c:formatCode>
                <c:ptCount val="45"/>
                <c:pt idx="0">
                  <c:v>27.930999429092473</c:v>
                </c:pt>
                <c:pt idx="1">
                  <c:v>26.916491169402747</c:v>
                </c:pt>
                <c:pt idx="2">
                  <c:v>26.603427410205928</c:v>
                </c:pt>
                <c:pt idx="3">
                  <c:v>23.617116436248832</c:v>
                </c:pt>
                <c:pt idx="4">
                  <c:v>22.654786732355475</c:v>
                </c:pt>
                <c:pt idx="5">
                  <c:v>24.112912252052475</c:v>
                </c:pt>
                <c:pt idx="6">
                  <c:v>24.228050659182816</c:v>
                </c:pt>
                <c:pt idx="7">
                  <c:v>24.198369691085965</c:v>
                </c:pt>
                <c:pt idx="8">
                  <c:v>23.490926403770548</c:v>
                </c:pt>
                <c:pt idx="9">
                  <c:v>20.630980742858476</c:v>
                </c:pt>
                <c:pt idx="10">
                  <c:v>17.690250303846426</c:v>
                </c:pt>
                <c:pt idx="11">
                  <c:v>14.145540874627541</c:v>
                </c:pt>
                <c:pt idx="12">
                  <c:v>11.349250238104187</c:v>
                </c:pt>
                <c:pt idx="13">
                  <c:v>10.468475987589395</c:v>
                </c:pt>
                <c:pt idx="14">
                  <c:v>9.4412484886798413</c:v>
                </c:pt>
                <c:pt idx="15">
                  <c:v>8.6217410782656607</c:v>
                </c:pt>
                <c:pt idx="16">
                  <c:v>7.9295049059733183</c:v>
                </c:pt>
                <c:pt idx="17">
                  <c:v>6.4639846717530451</c:v>
                </c:pt>
                <c:pt idx="18">
                  <c:v>4.7572296034939132</c:v>
                </c:pt>
                <c:pt idx="19">
                  <c:v>3.5066269354870694</c:v>
                </c:pt>
                <c:pt idx="20">
                  <c:v>2.5378061261295697</c:v>
                </c:pt>
                <c:pt idx="21">
                  <c:v>3.2485697433655014</c:v>
                </c:pt>
                <c:pt idx="22">
                  <c:v>5.4976745693588924</c:v>
                </c:pt>
                <c:pt idx="23">
                  <c:v>7.287772157359365</c:v>
                </c:pt>
                <c:pt idx="24">
                  <c:v>10.528027007638093</c:v>
                </c:pt>
                <c:pt idx="25">
                  <c:v>10.554725450648874</c:v>
                </c:pt>
                <c:pt idx="26">
                  <c:v>11.025521863149224</c:v>
                </c:pt>
                <c:pt idx="27">
                  <c:v>12.97857646734624</c:v>
                </c:pt>
                <c:pt idx="28">
                  <c:v>14.948282059849237</c:v>
                </c:pt>
                <c:pt idx="29">
                  <c:v>15.894787930882922</c:v>
                </c:pt>
                <c:pt idx="30">
                  <c:v>18.40449854890419</c:v>
                </c:pt>
                <c:pt idx="31">
                  <c:v>19.485869838524057</c:v>
                </c:pt>
                <c:pt idx="32">
                  <c:v>20.271468209006891</c:v>
                </c:pt>
                <c:pt idx="33">
                  <c:v>20.56191381617327</c:v>
                </c:pt>
                <c:pt idx="34">
                  <c:v>23.430734464724647</c:v>
                </c:pt>
                <c:pt idx="35">
                  <c:v>22.791673961669289</c:v>
                </c:pt>
                <c:pt idx="36">
                  <c:v>22.534472680675165</c:v>
                </c:pt>
                <c:pt idx="37">
                  <c:v>23.440908162400987</c:v>
                </c:pt>
                <c:pt idx="38">
                  <c:v>25.061053581585881</c:v>
                </c:pt>
                <c:pt idx="39">
                  <c:v>23.80759200467331</c:v>
                </c:pt>
                <c:pt idx="40">
                  <c:v>24.061458596059794</c:v>
                </c:pt>
                <c:pt idx="41">
                  <c:v>25.006538601815279</c:v>
                </c:pt>
                <c:pt idx="42">
                  <c:v>24.513588261539525</c:v>
                </c:pt>
                <c:pt idx="43">
                  <c:v>23.823840999264021</c:v>
                </c:pt>
                <c:pt idx="44">
                  <c:v>24.915570169497443</c:v>
                </c:pt>
              </c:numCache>
            </c:numRef>
          </c:val>
          <c:smooth val="0"/>
          <c:extLst>
            <c:ext xmlns:c16="http://schemas.microsoft.com/office/drawing/2014/chart" uri="{C3380CC4-5D6E-409C-BE32-E72D297353CC}">
              <c16:uniqueId val="{00000001-EC2D-4C06-A173-B09A787A67EA}"/>
            </c:ext>
          </c:extLst>
        </c:ser>
        <c:ser>
          <c:idx val="1"/>
          <c:order val="1"/>
          <c:tx>
            <c:strRef>
              <c:f>'Chart 37'!$C$1</c:f>
              <c:strCache>
                <c:ptCount val="1"/>
                <c:pt idx="0">
                  <c:v>Foreign currency</c:v>
                </c:pt>
              </c:strCache>
            </c:strRef>
          </c:tx>
          <c:spPr>
            <a:ln w="28575" cap="rnd">
              <a:solidFill>
                <a:schemeClr val="accent2"/>
              </a:solidFill>
              <a:round/>
            </a:ln>
            <a:effectLst/>
          </c:spPr>
          <c:marker>
            <c:symbol val="none"/>
          </c:marker>
          <c:cat>
            <c:numRef>
              <c:f>'Chart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37'!$C$2:$C$46</c:f>
              <c:numCache>
                <c:formatCode>General</c:formatCode>
                <c:ptCount val="45"/>
                <c:pt idx="0">
                  <c:v>5.8981047609991135</c:v>
                </c:pt>
                <c:pt idx="1">
                  <c:v>6.3035041465076675</c:v>
                </c:pt>
                <c:pt idx="2">
                  <c:v>14.517043584965759</c:v>
                </c:pt>
                <c:pt idx="3">
                  <c:v>9.8665918425933903</c:v>
                </c:pt>
                <c:pt idx="4">
                  <c:v>11.562558942063767</c:v>
                </c:pt>
                <c:pt idx="5">
                  <c:v>11.881548470864219</c:v>
                </c:pt>
                <c:pt idx="6">
                  <c:v>15.362313646137761</c:v>
                </c:pt>
                <c:pt idx="7">
                  <c:v>14.00314621744727</c:v>
                </c:pt>
                <c:pt idx="8">
                  <c:v>13.443765897701853</c:v>
                </c:pt>
                <c:pt idx="9">
                  <c:v>14.864382534381381</c:v>
                </c:pt>
                <c:pt idx="10">
                  <c:v>15.233703855949745</c:v>
                </c:pt>
                <c:pt idx="11">
                  <c:v>15.826776933785514</c:v>
                </c:pt>
                <c:pt idx="12">
                  <c:v>14.087624174613447</c:v>
                </c:pt>
                <c:pt idx="13">
                  <c:v>11.577286653272248</c:v>
                </c:pt>
                <c:pt idx="14">
                  <c:v>6.9222202501308132</c:v>
                </c:pt>
                <c:pt idx="15">
                  <c:v>11.556164717927757</c:v>
                </c:pt>
                <c:pt idx="16">
                  <c:v>4.9446878133619059</c:v>
                </c:pt>
                <c:pt idx="17">
                  <c:v>-2.3089161039455823</c:v>
                </c:pt>
                <c:pt idx="18">
                  <c:v>-7.585804544257285</c:v>
                </c:pt>
                <c:pt idx="19">
                  <c:v>-7.1696856583969168</c:v>
                </c:pt>
                <c:pt idx="20">
                  <c:v>-9.2252486216287366</c:v>
                </c:pt>
                <c:pt idx="21">
                  <c:v>-12.245548043816688</c:v>
                </c:pt>
                <c:pt idx="22">
                  <c:v>-11.435046022172925</c:v>
                </c:pt>
                <c:pt idx="23">
                  <c:v>-15.290243833198671</c:v>
                </c:pt>
                <c:pt idx="24">
                  <c:v>-12.799010023915198</c:v>
                </c:pt>
                <c:pt idx="25">
                  <c:v>-11.056908356881385</c:v>
                </c:pt>
                <c:pt idx="26">
                  <c:v>-10.017570168822354</c:v>
                </c:pt>
                <c:pt idx="27">
                  <c:v>-15.560839528777121</c:v>
                </c:pt>
                <c:pt idx="28">
                  <c:v>-12.044607324258404</c:v>
                </c:pt>
                <c:pt idx="29">
                  <c:v>-14.760722992702805</c:v>
                </c:pt>
                <c:pt idx="30">
                  <c:v>-14.556587971399903</c:v>
                </c:pt>
                <c:pt idx="31">
                  <c:v>-16.815176098861794</c:v>
                </c:pt>
                <c:pt idx="32">
                  <c:v>-15.824093653162901</c:v>
                </c:pt>
                <c:pt idx="33">
                  <c:v>-16.515848852596932</c:v>
                </c:pt>
                <c:pt idx="34">
                  <c:v>-17.198043340079288</c:v>
                </c:pt>
                <c:pt idx="35">
                  <c:v>-14.831085735777599</c:v>
                </c:pt>
                <c:pt idx="36">
                  <c:v>-14.911637306885027</c:v>
                </c:pt>
                <c:pt idx="37">
                  <c:v>-16.633642179888383</c:v>
                </c:pt>
                <c:pt idx="38">
                  <c:v>-16.180314877609177</c:v>
                </c:pt>
                <c:pt idx="39">
                  <c:v>-11.455811382409436</c:v>
                </c:pt>
                <c:pt idx="40">
                  <c:v>-10.28620298518652</c:v>
                </c:pt>
                <c:pt idx="41">
                  <c:v>-0.82288281746556891</c:v>
                </c:pt>
                <c:pt idx="42">
                  <c:v>5.5660399536546095</c:v>
                </c:pt>
                <c:pt idx="43">
                  <c:v>7.4625619992108767</c:v>
                </c:pt>
                <c:pt idx="44">
                  <c:v>10.010689494371633</c:v>
                </c:pt>
              </c:numCache>
            </c:numRef>
          </c:val>
          <c:smooth val="0"/>
          <c:extLst>
            <c:ext xmlns:c16="http://schemas.microsoft.com/office/drawing/2014/chart" uri="{C3380CC4-5D6E-409C-BE32-E72D297353CC}">
              <c16:uniqueId val="{00000002-EC2D-4C06-A173-B09A787A67EA}"/>
            </c:ext>
          </c:extLst>
        </c:ser>
        <c:ser>
          <c:idx val="2"/>
          <c:order val="2"/>
          <c:tx>
            <c:strRef>
              <c:f>'Chart 37'!$D$1</c:f>
              <c:strCache>
                <c:ptCount val="1"/>
                <c:pt idx="0">
                  <c:v>Total</c:v>
                </c:pt>
              </c:strCache>
            </c:strRef>
          </c:tx>
          <c:spPr>
            <a:ln w="28575" cap="rnd">
              <a:solidFill>
                <a:schemeClr val="accent3"/>
              </a:solidFill>
              <a:round/>
            </a:ln>
            <a:effectLst/>
          </c:spPr>
          <c:marker>
            <c:symbol val="none"/>
          </c:marker>
          <c:cat>
            <c:numRef>
              <c:f>'Chart 37'!$A$2:$A$46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37'!$D$2:$D$46</c:f>
              <c:numCache>
                <c:formatCode>General</c:formatCode>
                <c:ptCount val="45"/>
                <c:pt idx="0">
                  <c:v>15.920548571956235</c:v>
                </c:pt>
                <c:pt idx="1">
                  <c:v>15.668868279310891</c:v>
                </c:pt>
                <c:pt idx="2">
                  <c:v>20.143997391377287</c:v>
                </c:pt>
                <c:pt idx="3">
                  <c:v>16.428957744772564</c:v>
                </c:pt>
                <c:pt idx="4">
                  <c:v>16.870212493745044</c:v>
                </c:pt>
                <c:pt idx="5">
                  <c:v>17.750269265622023</c:v>
                </c:pt>
                <c:pt idx="6">
                  <c:v>19.661263593476221</c:v>
                </c:pt>
                <c:pt idx="7">
                  <c:v>18.946255672270762</c:v>
                </c:pt>
                <c:pt idx="8">
                  <c:v>18.333466071861736</c:v>
                </c:pt>
                <c:pt idx="9">
                  <c:v>17.70457253060448</c:v>
                </c:pt>
                <c:pt idx="10">
                  <c:v>16.441573303977052</c:v>
                </c:pt>
                <c:pt idx="11">
                  <c:v>14.988665296729042</c:v>
                </c:pt>
                <c:pt idx="12">
                  <c:v>12.712917030841661</c:v>
                </c:pt>
                <c:pt idx="13">
                  <c:v>11.024518895792946</c:v>
                </c:pt>
                <c:pt idx="14">
                  <c:v>8.1580350429958326</c:v>
                </c:pt>
                <c:pt idx="15">
                  <c:v>10.069265316889886</c:v>
                </c:pt>
                <c:pt idx="16">
                  <c:v>6.4436206671168579</c:v>
                </c:pt>
                <c:pt idx="17">
                  <c:v>2.1278531236733191</c:v>
                </c:pt>
                <c:pt idx="18">
                  <c:v>-1.3723151623556817</c:v>
                </c:pt>
                <c:pt idx="19">
                  <c:v>-1.7647580919890518</c:v>
                </c:pt>
                <c:pt idx="20">
                  <c:v>-3.2509562679673873</c:v>
                </c:pt>
                <c:pt idx="21">
                  <c:v>-4.4245878020305422</c:v>
                </c:pt>
                <c:pt idx="22">
                  <c:v>-3.0200448650113376</c:v>
                </c:pt>
                <c:pt idx="23">
                  <c:v>-4.1174221326559053</c:v>
                </c:pt>
                <c:pt idx="24">
                  <c:v>-1.2301484852379598</c:v>
                </c:pt>
                <c:pt idx="25">
                  <c:v>-0.33696795064699764</c:v>
                </c:pt>
                <c:pt idx="26">
                  <c:v>0.42848122411843381</c:v>
                </c:pt>
                <c:pt idx="27">
                  <c:v>-1.2898348748767623</c:v>
                </c:pt>
                <c:pt idx="28">
                  <c:v>1.7000645627296713</c:v>
                </c:pt>
                <c:pt idx="29">
                  <c:v>1.401113010893235</c:v>
                </c:pt>
                <c:pt idx="30">
                  <c:v>3.0672428479094793</c:v>
                </c:pt>
                <c:pt idx="31">
                  <c:v>2.5485340286944029</c:v>
                </c:pt>
                <c:pt idx="32">
                  <c:v>3.605221786135826</c:v>
                </c:pt>
                <c:pt idx="33">
                  <c:v>3.7024499103715032</c:v>
                </c:pt>
                <c:pt idx="34">
                  <c:v>4.7664962359553389</c:v>
                </c:pt>
                <c:pt idx="35">
                  <c:v>6.0012643863650252</c:v>
                </c:pt>
                <c:pt idx="36">
                  <c:v>5.8702875348072086</c:v>
                </c:pt>
                <c:pt idx="37">
                  <c:v>5.4167665367089057</c:v>
                </c:pt>
                <c:pt idx="38">
                  <c:v>6.4526578108332018</c:v>
                </c:pt>
                <c:pt idx="39">
                  <c:v>8.7263609847571928</c:v>
                </c:pt>
                <c:pt idx="40">
                  <c:v>9.4818289251159484</c:v>
                </c:pt>
                <c:pt idx="41">
                  <c:v>14.74100164092313</c:v>
                </c:pt>
                <c:pt idx="42">
                  <c:v>17.204602996821777</c:v>
                </c:pt>
                <c:pt idx="43">
                  <c:v>17.631457347196374</c:v>
                </c:pt>
                <c:pt idx="44">
                  <c:v>19.324194754775249</c:v>
                </c:pt>
              </c:numCache>
            </c:numRef>
          </c:val>
          <c:smooth val="0"/>
          <c:extLst>
            <c:ext xmlns:c16="http://schemas.microsoft.com/office/drawing/2014/chart" uri="{C3380CC4-5D6E-409C-BE32-E72D297353CC}">
              <c16:uniqueId val="{00000003-EC2D-4C06-A173-B09A787A67EA}"/>
            </c:ext>
          </c:extLst>
        </c:ser>
        <c:dLbls>
          <c:showLegendKey val="0"/>
          <c:showVal val="0"/>
          <c:showCatName val="0"/>
          <c:showSerName val="0"/>
          <c:showPercent val="0"/>
          <c:showBubbleSize val="0"/>
        </c:dLbls>
        <c:marker val="1"/>
        <c:smooth val="0"/>
        <c:axId val="125301504"/>
        <c:axId val="125303040"/>
      </c:lineChart>
      <c:dateAx>
        <c:axId val="125301504"/>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303040"/>
        <c:crosses val="autoZero"/>
        <c:auto val="1"/>
        <c:lblOffset val="100"/>
        <c:baseTimeUnit val="months"/>
      </c:dateAx>
      <c:valAx>
        <c:axId val="12530304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301504"/>
        <c:crosses val="autoZero"/>
        <c:crossBetween val="between"/>
      </c:valAx>
      <c:valAx>
        <c:axId val="124981248"/>
        <c:scaling>
          <c:orientation val="minMax"/>
          <c:max val="40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982784"/>
        <c:crosses val="max"/>
        <c:crossBetween val="between"/>
      </c:valAx>
      <c:dateAx>
        <c:axId val="124982784"/>
        <c:scaling>
          <c:orientation val="minMax"/>
        </c:scaling>
        <c:delete val="1"/>
        <c:axPos val="b"/>
        <c:numFmt formatCode="mmm\-yy" sourceLinked="1"/>
        <c:majorTickMark val="out"/>
        <c:minorTickMark val="none"/>
        <c:tickLblPos val="nextTo"/>
        <c:crossAx val="124981248"/>
        <c:crosses val="autoZero"/>
        <c:auto val="1"/>
        <c:lblOffset val="100"/>
        <c:baseTimeUnit val="months"/>
      </c:dateAx>
      <c:spPr>
        <a:noFill/>
        <a:ln>
          <a:noFill/>
        </a:ln>
        <a:effectLst/>
      </c:spPr>
    </c:plotArea>
    <c:legend>
      <c:legendPos val="b"/>
      <c:layout>
        <c:manualLayout>
          <c:xMode val="edge"/>
          <c:yMode val="edge"/>
          <c:x val="1.5701682774603008E-2"/>
          <c:y val="0.7386076740407449"/>
          <c:w val="0.98029255115040448"/>
          <c:h val="0.261392325959255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38'!$B$1</c:f>
              <c:strCache>
                <c:ptCount val="1"/>
                <c:pt idx="0">
                  <c:v>Companies</c:v>
                </c:pt>
              </c:strCache>
            </c:strRef>
          </c:tx>
          <c:spPr>
            <a:ln w="28575" cap="rnd">
              <a:solidFill>
                <a:schemeClr val="accent1"/>
              </a:solidFill>
              <a:round/>
            </a:ln>
            <a:effectLst/>
          </c:spPr>
          <c:marker>
            <c:symbol val="none"/>
          </c:marker>
          <c:cat>
            <c:numRef>
              <c:f>'Chart 38'!$A$2:$A$46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38'!$B$2:$B$46</c:f>
              <c:numCache>
                <c:formatCode>General</c:formatCode>
                <c:ptCount val="45"/>
                <c:pt idx="0">
                  <c:v>6.5549962834713114</c:v>
                </c:pt>
                <c:pt idx="1">
                  <c:v>6.5804778961594508</c:v>
                </c:pt>
                <c:pt idx="2">
                  <c:v>12.889304020776393</c:v>
                </c:pt>
                <c:pt idx="3">
                  <c:v>9.8159360122692618</c:v>
                </c:pt>
                <c:pt idx="4">
                  <c:v>10.985951747677319</c:v>
                </c:pt>
                <c:pt idx="5">
                  <c:v>13.617304754841314</c:v>
                </c:pt>
                <c:pt idx="6">
                  <c:v>18.033213210172306</c:v>
                </c:pt>
                <c:pt idx="7">
                  <c:v>17.654715585432527</c:v>
                </c:pt>
                <c:pt idx="8">
                  <c:v>18.262484305460063</c:v>
                </c:pt>
                <c:pt idx="9">
                  <c:v>20.736997597926646</c:v>
                </c:pt>
                <c:pt idx="10">
                  <c:v>21.525509636629465</c:v>
                </c:pt>
                <c:pt idx="11">
                  <c:v>20.802151734675959</c:v>
                </c:pt>
                <c:pt idx="12">
                  <c:v>20.466115045535844</c:v>
                </c:pt>
                <c:pt idx="13">
                  <c:v>18.385345344304397</c:v>
                </c:pt>
                <c:pt idx="14">
                  <c:v>14.923982778157566</c:v>
                </c:pt>
                <c:pt idx="15">
                  <c:v>18.448478179679967</c:v>
                </c:pt>
                <c:pt idx="16">
                  <c:v>13.347668619627925</c:v>
                </c:pt>
                <c:pt idx="17">
                  <c:v>7.093028206477598</c:v>
                </c:pt>
                <c:pt idx="18">
                  <c:v>2.0580523710523408</c:v>
                </c:pt>
                <c:pt idx="19">
                  <c:v>1.7034630422381838</c:v>
                </c:pt>
                <c:pt idx="20">
                  <c:v>-1.1236605491697134</c:v>
                </c:pt>
                <c:pt idx="21">
                  <c:v>-4.3128232846962504</c:v>
                </c:pt>
                <c:pt idx="22">
                  <c:v>-4.4189284866145755</c:v>
                </c:pt>
                <c:pt idx="23">
                  <c:v>-7.1391044432527622</c:v>
                </c:pt>
                <c:pt idx="24">
                  <c:v>-4.8739175806583148</c:v>
                </c:pt>
                <c:pt idx="25">
                  <c:v>-2.4595833842312658</c:v>
                </c:pt>
                <c:pt idx="26">
                  <c:v>-2.5329523879149605</c:v>
                </c:pt>
                <c:pt idx="27">
                  <c:v>-5.7441031352738463</c:v>
                </c:pt>
                <c:pt idx="28">
                  <c:v>-2.7699948729823802</c:v>
                </c:pt>
                <c:pt idx="29">
                  <c:v>-4.084705227476519</c:v>
                </c:pt>
                <c:pt idx="30">
                  <c:v>-3.0712532328629294</c:v>
                </c:pt>
                <c:pt idx="31">
                  <c:v>-4.8924561933461206</c:v>
                </c:pt>
                <c:pt idx="32">
                  <c:v>-3.7200580062697384</c:v>
                </c:pt>
                <c:pt idx="33">
                  <c:v>-3.9827169718971049</c:v>
                </c:pt>
                <c:pt idx="34">
                  <c:v>-4.3588404467516142</c:v>
                </c:pt>
                <c:pt idx="35">
                  <c:v>-2.3641411759771813</c:v>
                </c:pt>
                <c:pt idx="36">
                  <c:v>-2.8740442155882135</c:v>
                </c:pt>
                <c:pt idx="37">
                  <c:v>-5.4096566159067834</c:v>
                </c:pt>
                <c:pt idx="38">
                  <c:v>-4.0214312828018421</c:v>
                </c:pt>
                <c:pt idx="39">
                  <c:v>-1.8038655808725963</c:v>
                </c:pt>
                <c:pt idx="40">
                  <c:v>-1.1296122862286637</c:v>
                </c:pt>
                <c:pt idx="41">
                  <c:v>6.2410904768672708</c:v>
                </c:pt>
                <c:pt idx="42">
                  <c:v>9.3603413193128233</c:v>
                </c:pt>
                <c:pt idx="43">
                  <c:v>10.933552731544921</c:v>
                </c:pt>
                <c:pt idx="44">
                  <c:v>13.681906100147387</c:v>
                </c:pt>
              </c:numCache>
            </c:numRef>
          </c:val>
          <c:smooth val="0"/>
          <c:extLst>
            <c:ext xmlns:c16="http://schemas.microsoft.com/office/drawing/2014/chart" uri="{C3380CC4-5D6E-409C-BE32-E72D297353CC}">
              <c16:uniqueId val="{00000000-90B1-4CCA-8412-5A9FCB75E899}"/>
            </c:ext>
          </c:extLst>
        </c:ser>
        <c:ser>
          <c:idx val="1"/>
          <c:order val="1"/>
          <c:tx>
            <c:strRef>
              <c:f>'Chart 38'!$C$1</c:f>
              <c:strCache>
                <c:ptCount val="1"/>
                <c:pt idx="0">
                  <c:v>Households</c:v>
                </c:pt>
              </c:strCache>
            </c:strRef>
          </c:tx>
          <c:spPr>
            <a:ln w="28575" cap="rnd">
              <a:solidFill>
                <a:schemeClr val="accent2"/>
              </a:solidFill>
              <a:round/>
            </a:ln>
            <a:effectLst/>
          </c:spPr>
          <c:marker>
            <c:symbol val="none"/>
          </c:marker>
          <c:cat>
            <c:numRef>
              <c:f>'Chart 38'!$A$2:$A$46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38'!$C$2:$C$46</c:f>
              <c:numCache>
                <c:formatCode>General</c:formatCode>
                <c:ptCount val="45"/>
                <c:pt idx="0">
                  <c:v>28.487051768373732</c:v>
                </c:pt>
                <c:pt idx="1">
                  <c:v>27.932238158944344</c:v>
                </c:pt>
                <c:pt idx="2">
                  <c:v>29.621671098635886</c:v>
                </c:pt>
                <c:pt idx="3">
                  <c:v>24.78008477296207</c:v>
                </c:pt>
                <c:pt idx="4">
                  <c:v>24.282040176265738</c:v>
                </c:pt>
                <c:pt idx="5">
                  <c:v>22.817109471053953</c:v>
                </c:pt>
                <c:pt idx="6">
                  <c:v>21.606012670666615</c:v>
                </c:pt>
                <c:pt idx="7">
                  <c:v>20.487076648682205</c:v>
                </c:pt>
                <c:pt idx="8">
                  <c:v>18.417434927360759</c:v>
                </c:pt>
                <c:pt idx="9">
                  <c:v>14.200497027474285</c:v>
                </c:pt>
                <c:pt idx="10">
                  <c:v>10.566147062027454</c:v>
                </c:pt>
                <c:pt idx="11">
                  <c:v>8.3533965551487483</c:v>
                </c:pt>
                <c:pt idx="12">
                  <c:v>4.085587568757191</c:v>
                </c:pt>
                <c:pt idx="13">
                  <c:v>2.7499172081748071</c:v>
                </c:pt>
                <c:pt idx="14">
                  <c:v>0.45988254779842919</c:v>
                </c:pt>
                <c:pt idx="15">
                  <c:v>0.75671881665866181</c:v>
                </c:pt>
                <c:pt idx="16">
                  <c:v>-1.3223695764764187</c:v>
                </c:pt>
                <c:pt idx="17">
                  <c:v>-3.5032789040166961</c:v>
                </c:pt>
                <c:pt idx="18">
                  <c:v>-5.3495896820790421</c:v>
                </c:pt>
                <c:pt idx="19">
                  <c:v>-5.8051169786867831</c:v>
                </c:pt>
                <c:pt idx="20">
                  <c:v>-5.7641770688276637</c:v>
                </c:pt>
                <c:pt idx="21">
                  <c:v>-4.5611277402999946</c:v>
                </c:pt>
                <c:pt idx="22">
                  <c:v>-1.2431319819834528</c:v>
                </c:pt>
                <c:pt idx="23">
                  <c:v>-0.27236500947158504</c:v>
                </c:pt>
                <c:pt idx="24">
                  <c:v>3.4625285111275161</c:v>
                </c:pt>
                <c:pt idx="25">
                  <c:v>2.4122444975211579</c:v>
                </c:pt>
                <c:pt idx="26">
                  <c:v>4.283068423674564</c:v>
                </c:pt>
                <c:pt idx="27">
                  <c:v>4.5298178437455476</c:v>
                </c:pt>
                <c:pt idx="28">
                  <c:v>7.475705937929078</c:v>
                </c:pt>
                <c:pt idx="29">
                  <c:v>8.3059145311325864</c:v>
                </c:pt>
                <c:pt idx="30">
                  <c:v>10.74141739130539</c:v>
                </c:pt>
                <c:pt idx="31">
                  <c:v>11.908027090129366</c:v>
                </c:pt>
                <c:pt idx="32">
                  <c:v>12.685587689038996</c:v>
                </c:pt>
                <c:pt idx="33">
                  <c:v>13.115654538781001</c:v>
                </c:pt>
                <c:pt idx="34">
                  <c:v>15.985079980938011</c:v>
                </c:pt>
                <c:pt idx="35">
                  <c:v>15.913197038837339</c:v>
                </c:pt>
                <c:pt idx="36">
                  <c:v>16.224402043775555</c:v>
                </c:pt>
                <c:pt idx="37">
                  <c:v>18.77209899231589</c:v>
                </c:pt>
                <c:pt idx="38">
                  <c:v>19.19461515653613</c:v>
                </c:pt>
                <c:pt idx="39">
                  <c:v>21.13221745717631</c:v>
                </c:pt>
                <c:pt idx="40">
                  <c:v>21.885530127707625</c:v>
                </c:pt>
                <c:pt idx="41">
                  <c:v>24.215579388229685</c:v>
                </c:pt>
                <c:pt idx="42">
                  <c:v>25.788100447605956</c:v>
                </c:pt>
                <c:pt idx="43">
                  <c:v>24.791478048955014</c:v>
                </c:pt>
                <c:pt idx="44">
                  <c:v>25.300074896791784</c:v>
                </c:pt>
              </c:numCache>
            </c:numRef>
          </c:val>
          <c:smooth val="0"/>
          <c:extLst>
            <c:ext xmlns:c16="http://schemas.microsoft.com/office/drawing/2014/chart" uri="{C3380CC4-5D6E-409C-BE32-E72D297353CC}">
              <c16:uniqueId val="{00000001-90B1-4CCA-8412-5A9FCB75E899}"/>
            </c:ext>
          </c:extLst>
        </c:ser>
        <c:ser>
          <c:idx val="2"/>
          <c:order val="2"/>
          <c:tx>
            <c:strRef>
              <c:f>'Chart 38'!$D$1</c:f>
              <c:strCache>
                <c:ptCount val="1"/>
                <c:pt idx="0">
                  <c:v>Total</c:v>
                </c:pt>
              </c:strCache>
            </c:strRef>
          </c:tx>
          <c:spPr>
            <a:ln w="28575" cap="rnd">
              <a:solidFill>
                <a:schemeClr val="accent3"/>
              </a:solidFill>
              <a:round/>
            </a:ln>
            <a:effectLst/>
          </c:spPr>
          <c:marker>
            <c:symbol val="none"/>
          </c:marker>
          <c:cat>
            <c:numRef>
              <c:f>'Chart 38'!$A$2:$A$46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38'!$D$2:$D$46</c:f>
              <c:numCache>
                <c:formatCode>General</c:formatCode>
                <c:ptCount val="45"/>
                <c:pt idx="0">
                  <c:v>15.920548571956232</c:v>
                </c:pt>
                <c:pt idx="1">
                  <c:v>15.668868279310885</c:v>
                </c:pt>
                <c:pt idx="2">
                  <c:v>20.143997391377283</c:v>
                </c:pt>
                <c:pt idx="3">
                  <c:v>16.428957744772561</c:v>
                </c:pt>
                <c:pt idx="4">
                  <c:v>16.870212493745058</c:v>
                </c:pt>
                <c:pt idx="5">
                  <c:v>17.750269265622023</c:v>
                </c:pt>
                <c:pt idx="6">
                  <c:v>19.661263593476221</c:v>
                </c:pt>
                <c:pt idx="7">
                  <c:v>18.946255672270752</c:v>
                </c:pt>
                <c:pt idx="8">
                  <c:v>18.333466071861722</c:v>
                </c:pt>
                <c:pt idx="9">
                  <c:v>17.704572530604494</c:v>
                </c:pt>
                <c:pt idx="10">
                  <c:v>16.441573303977037</c:v>
                </c:pt>
                <c:pt idx="11">
                  <c:v>14.988665296729025</c:v>
                </c:pt>
                <c:pt idx="12">
                  <c:v>12.71291703084168</c:v>
                </c:pt>
                <c:pt idx="13">
                  <c:v>11.024518895792951</c:v>
                </c:pt>
                <c:pt idx="14">
                  <c:v>8.1580350429958344</c:v>
                </c:pt>
                <c:pt idx="15">
                  <c:v>10.069265316889869</c:v>
                </c:pt>
                <c:pt idx="16">
                  <c:v>6.4436206671168605</c:v>
                </c:pt>
                <c:pt idx="17">
                  <c:v>2.1278531236733329</c:v>
                </c:pt>
                <c:pt idx="18">
                  <c:v>-1.3723151623556902</c:v>
                </c:pt>
                <c:pt idx="19">
                  <c:v>-1.7647580919890373</c:v>
                </c:pt>
                <c:pt idx="20">
                  <c:v>-3.2509562679673962</c:v>
                </c:pt>
                <c:pt idx="21">
                  <c:v>-4.4245878020305582</c:v>
                </c:pt>
                <c:pt idx="22">
                  <c:v>-3.0200448650113287</c:v>
                </c:pt>
                <c:pt idx="23">
                  <c:v>-4.1174221326559035</c:v>
                </c:pt>
                <c:pt idx="24">
                  <c:v>-1.2301484852379758</c:v>
                </c:pt>
                <c:pt idx="25">
                  <c:v>-0.33696795064699359</c:v>
                </c:pt>
                <c:pt idx="26">
                  <c:v>0.42848122411842837</c:v>
                </c:pt>
                <c:pt idx="27">
                  <c:v>-1.2898348748767603</c:v>
                </c:pt>
                <c:pt idx="28">
                  <c:v>1.7000645627296649</c:v>
                </c:pt>
                <c:pt idx="29">
                  <c:v>1.4011130108932264</c:v>
                </c:pt>
                <c:pt idx="30">
                  <c:v>3.0672428479094833</c:v>
                </c:pt>
                <c:pt idx="31">
                  <c:v>2.5485340286943909</c:v>
                </c:pt>
                <c:pt idx="32">
                  <c:v>3.6052217861358429</c:v>
                </c:pt>
                <c:pt idx="33">
                  <c:v>3.7024499103714987</c:v>
                </c:pt>
                <c:pt idx="34">
                  <c:v>4.76649623595533</c:v>
                </c:pt>
                <c:pt idx="35">
                  <c:v>6.0012643863650368</c:v>
                </c:pt>
                <c:pt idx="36">
                  <c:v>5.8702875348072041</c:v>
                </c:pt>
                <c:pt idx="37">
                  <c:v>5.4167665367089057</c:v>
                </c:pt>
                <c:pt idx="38">
                  <c:v>6.4526578108332018</c:v>
                </c:pt>
                <c:pt idx="39">
                  <c:v>8.7263609847571928</c:v>
                </c:pt>
                <c:pt idx="40">
                  <c:v>9.4818289251159484</c:v>
                </c:pt>
                <c:pt idx="41">
                  <c:v>14.74100164092313</c:v>
                </c:pt>
                <c:pt idx="42">
                  <c:v>17.204602996821777</c:v>
                </c:pt>
                <c:pt idx="43">
                  <c:v>17.631457347196374</c:v>
                </c:pt>
                <c:pt idx="44">
                  <c:v>19.324194754775249</c:v>
                </c:pt>
              </c:numCache>
            </c:numRef>
          </c:val>
          <c:smooth val="0"/>
          <c:extLst>
            <c:ext xmlns:c16="http://schemas.microsoft.com/office/drawing/2014/chart" uri="{C3380CC4-5D6E-409C-BE32-E72D297353CC}">
              <c16:uniqueId val="{00000002-90B1-4CCA-8412-5A9FCB75E899}"/>
            </c:ext>
          </c:extLst>
        </c:ser>
        <c:dLbls>
          <c:showLegendKey val="0"/>
          <c:showVal val="0"/>
          <c:showCatName val="0"/>
          <c:showSerName val="0"/>
          <c:showPercent val="0"/>
          <c:showBubbleSize val="0"/>
        </c:dLbls>
        <c:smooth val="0"/>
        <c:axId val="125129088"/>
        <c:axId val="125130624"/>
      </c:lineChart>
      <c:dateAx>
        <c:axId val="125129088"/>
        <c:scaling>
          <c:orientation val="minMax"/>
        </c:scaling>
        <c:delete val="0"/>
        <c:axPos val="b"/>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0624"/>
        <c:crosses val="autoZero"/>
        <c:auto val="1"/>
        <c:lblOffset val="100"/>
        <c:baseTimeUnit val="months"/>
      </c:dateAx>
      <c:valAx>
        <c:axId val="125130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29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4'!$B$1</c:f>
              <c:strCache>
                <c:ptCount val="1"/>
                <c:pt idx="0">
                  <c:v>"Sticky" prices (CPI), y/y</c:v>
                </c:pt>
              </c:strCache>
            </c:strRef>
          </c:tx>
          <c:spPr>
            <a:ln w="38100" cap="rnd">
              <a:solidFill>
                <a:schemeClr val="accent1"/>
              </a:solidFill>
              <a:round/>
            </a:ln>
            <a:effectLst/>
          </c:spPr>
          <c:marker>
            <c:symbol val="none"/>
          </c:marker>
          <c:cat>
            <c:numRef>
              <c:f>'Chart 4'!$A$2:$A$65</c:f>
              <c:numCache>
                <c:formatCode>m/d/yyyy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4'!$B$2:$B$65</c:f>
              <c:numCache>
                <c:formatCode>General</c:formatCode>
                <c:ptCount val="64"/>
                <c:pt idx="0">
                  <c:v>2.2000000000000002</c:v>
                </c:pt>
                <c:pt idx="1">
                  <c:v>2.2000000000000002</c:v>
                </c:pt>
                <c:pt idx="2">
                  <c:v>2.4</c:v>
                </c:pt>
                <c:pt idx="3">
                  <c:v>2.5</c:v>
                </c:pt>
                <c:pt idx="4">
                  <c:v>2.5</c:v>
                </c:pt>
                <c:pt idx="5">
                  <c:v>2.6</c:v>
                </c:pt>
                <c:pt idx="6">
                  <c:v>2.5</c:v>
                </c:pt>
                <c:pt idx="7">
                  <c:v>2.4</c:v>
                </c:pt>
                <c:pt idx="8">
                  <c:v>2.5</c:v>
                </c:pt>
                <c:pt idx="9">
                  <c:v>2.4</c:v>
                </c:pt>
                <c:pt idx="10">
                  <c:v>2.5</c:v>
                </c:pt>
                <c:pt idx="11">
                  <c:v>2.5</c:v>
                </c:pt>
                <c:pt idx="12">
                  <c:v>2.4</c:v>
                </c:pt>
                <c:pt idx="13">
                  <c:v>2.4</c:v>
                </c:pt>
                <c:pt idx="14">
                  <c:v>2.4</c:v>
                </c:pt>
                <c:pt idx="15">
                  <c:v>2.4</c:v>
                </c:pt>
                <c:pt idx="16">
                  <c:v>2.4</c:v>
                </c:pt>
                <c:pt idx="17">
                  <c:v>2.5</c:v>
                </c:pt>
                <c:pt idx="18">
                  <c:v>2.5</c:v>
                </c:pt>
                <c:pt idx="19">
                  <c:v>2.7</c:v>
                </c:pt>
                <c:pt idx="20">
                  <c:v>2.6</c:v>
                </c:pt>
                <c:pt idx="21">
                  <c:v>2.8</c:v>
                </c:pt>
                <c:pt idx="22">
                  <c:v>2.8</c:v>
                </c:pt>
                <c:pt idx="23">
                  <c:v>2.7</c:v>
                </c:pt>
                <c:pt idx="24">
                  <c:v>2.8</c:v>
                </c:pt>
                <c:pt idx="25">
                  <c:v>2.8</c:v>
                </c:pt>
                <c:pt idx="26">
                  <c:v>2.7</c:v>
                </c:pt>
                <c:pt idx="27">
                  <c:v>2.2999999999999998</c:v>
                </c:pt>
                <c:pt idx="28">
                  <c:v>2.2000000000000002</c:v>
                </c:pt>
                <c:pt idx="29">
                  <c:v>2.2000000000000002</c:v>
                </c:pt>
                <c:pt idx="30">
                  <c:v>2.4</c:v>
                </c:pt>
                <c:pt idx="31">
                  <c:v>2.4</c:v>
                </c:pt>
                <c:pt idx="32">
                  <c:v>2.2000000000000002</c:v>
                </c:pt>
                <c:pt idx="33">
                  <c:v>2</c:v>
                </c:pt>
                <c:pt idx="34">
                  <c:v>2</c:v>
                </c:pt>
                <c:pt idx="35">
                  <c:v>1.9</c:v>
                </c:pt>
                <c:pt idx="36">
                  <c:v>1.7</c:v>
                </c:pt>
                <c:pt idx="37">
                  <c:v>1.7</c:v>
                </c:pt>
                <c:pt idx="38">
                  <c:v>1.9</c:v>
                </c:pt>
                <c:pt idx="39">
                  <c:v>2.4</c:v>
                </c:pt>
                <c:pt idx="40">
                  <c:v>2.7</c:v>
                </c:pt>
                <c:pt idx="41">
                  <c:v>2.7</c:v>
                </c:pt>
                <c:pt idx="42">
                  <c:v>2.5</c:v>
                </c:pt>
                <c:pt idx="43">
                  <c:v>2.5</c:v>
                </c:pt>
                <c:pt idx="44">
                  <c:v>2.8</c:v>
                </c:pt>
                <c:pt idx="45">
                  <c:v>3.2</c:v>
                </c:pt>
                <c:pt idx="46">
                  <c:v>3.4</c:v>
                </c:pt>
                <c:pt idx="47">
                  <c:v>3.7</c:v>
                </c:pt>
                <c:pt idx="48">
                  <c:v>4.2</c:v>
                </c:pt>
                <c:pt idx="49">
                  <c:v>4.5</c:v>
                </c:pt>
                <c:pt idx="50">
                  <c:v>4.7</c:v>
                </c:pt>
                <c:pt idx="51">
                  <c:v>4.9000000000000004</c:v>
                </c:pt>
                <c:pt idx="52">
                  <c:v>5.2</c:v>
                </c:pt>
                <c:pt idx="53">
                  <c:v>5.6</c:v>
                </c:pt>
                <c:pt idx="54">
                  <c:v>5.8</c:v>
                </c:pt>
                <c:pt idx="55">
                  <c:v>6.1</c:v>
                </c:pt>
                <c:pt idx="56">
                  <c:v>6.5</c:v>
                </c:pt>
                <c:pt idx="57">
                  <c:v>6.5</c:v>
                </c:pt>
                <c:pt idx="58">
                  <c:v>6.6</c:v>
                </c:pt>
                <c:pt idx="59">
                  <c:v>6.7</c:v>
                </c:pt>
                <c:pt idx="60">
                  <c:v>6.7</c:v>
                </c:pt>
                <c:pt idx="61">
                  <c:v>6.7</c:v>
                </c:pt>
                <c:pt idx="62">
                  <c:v>6.6</c:v>
                </c:pt>
                <c:pt idx="63">
                  <c:v>6.5</c:v>
                </c:pt>
              </c:numCache>
            </c:numRef>
          </c:val>
          <c:smooth val="0"/>
          <c:extLst>
            <c:ext xmlns:c16="http://schemas.microsoft.com/office/drawing/2014/chart" uri="{C3380CC4-5D6E-409C-BE32-E72D297353CC}">
              <c16:uniqueId val="{00000000-260D-4C3D-9AC6-F765CDE09CDB}"/>
            </c:ext>
          </c:extLst>
        </c:ser>
        <c:ser>
          <c:idx val="1"/>
          <c:order val="1"/>
          <c:tx>
            <c:strRef>
              <c:f>'Chart 4'!$C$1</c:f>
              <c:strCache>
                <c:ptCount val="1"/>
                <c:pt idx="0">
                  <c:v>"Flexible" prices (CPI), y/y</c:v>
                </c:pt>
              </c:strCache>
            </c:strRef>
          </c:tx>
          <c:spPr>
            <a:ln w="38100" cap="rnd">
              <a:solidFill>
                <a:schemeClr val="accent2"/>
              </a:solidFill>
              <a:round/>
            </a:ln>
            <a:effectLst/>
          </c:spPr>
          <c:marker>
            <c:symbol val="none"/>
          </c:marker>
          <c:cat>
            <c:numRef>
              <c:f>'Chart 4'!$A$2:$A$65</c:f>
              <c:numCache>
                <c:formatCode>m/d/yyyy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4'!$C$2:$C$65</c:f>
              <c:numCache>
                <c:formatCode>General</c:formatCode>
                <c:ptCount val="64"/>
                <c:pt idx="0">
                  <c:v>2.2999999999999998</c:v>
                </c:pt>
                <c:pt idx="1">
                  <c:v>2.7</c:v>
                </c:pt>
                <c:pt idx="2">
                  <c:v>2.4</c:v>
                </c:pt>
                <c:pt idx="3">
                  <c:v>2.6</c:v>
                </c:pt>
                <c:pt idx="4">
                  <c:v>3.7</c:v>
                </c:pt>
                <c:pt idx="5">
                  <c:v>3.7</c:v>
                </c:pt>
                <c:pt idx="6">
                  <c:v>4</c:v>
                </c:pt>
                <c:pt idx="7">
                  <c:v>3.4</c:v>
                </c:pt>
                <c:pt idx="8">
                  <c:v>2</c:v>
                </c:pt>
                <c:pt idx="9">
                  <c:v>2.7</c:v>
                </c:pt>
                <c:pt idx="10">
                  <c:v>1.3</c:v>
                </c:pt>
                <c:pt idx="11">
                  <c:v>0.8</c:v>
                </c:pt>
                <c:pt idx="12">
                  <c:v>-0.4</c:v>
                </c:pt>
                <c:pt idx="13">
                  <c:v>-0.5</c:v>
                </c:pt>
                <c:pt idx="14">
                  <c:v>0.6</c:v>
                </c:pt>
                <c:pt idx="15">
                  <c:v>1.2</c:v>
                </c:pt>
                <c:pt idx="16">
                  <c:v>0.5</c:v>
                </c:pt>
                <c:pt idx="17">
                  <c:v>-0.2</c:v>
                </c:pt>
                <c:pt idx="18">
                  <c:v>0.2</c:v>
                </c:pt>
                <c:pt idx="19">
                  <c:v>-0.4</c:v>
                </c:pt>
                <c:pt idx="20">
                  <c:v>-0.4</c:v>
                </c:pt>
                <c:pt idx="21">
                  <c:v>-0.5</c:v>
                </c:pt>
                <c:pt idx="22">
                  <c:v>0.4</c:v>
                </c:pt>
                <c:pt idx="23">
                  <c:v>1.3</c:v>
                </c:pt>
                <c:pt idx="24">
                  <c:v>1.9</c:v>
                </c:pt>
                <c:pt idx="25">
                  <c:v>1.3</c:v>
                </c:pt>
                <c:pt idx="26">
                  <c:v>-1.1000000000000001</c:v>
                </c:pt>
                <c:pt idx="27">
                  <c:v>-4.0999999999999996</c:v>
                </c:pt>
                <c:pt idx="28">
                  <c:v>-4.3</c:v>
                </c:pt>
                <c:pt idx="29">
                  <c:v>-2.2000000000000002</c:v>
                </c:pt>
                <c:pt idx="30">
                  <c:v>-1.7</c:v>
                </c:pt>
                <c:pt idx="31">
                  <c:v>-0.4</c:v>
                </c:pt>
                <c:pt idx="32">
                  <c:v>0.4</c:v>
                </c:pt>
                <c:pt idx="33">
                  <c:v>0.2</c:v>
                </c:pt>
                <c:pt idx="34">
                  <c:v>0.1</c:v>
                </c:pt>
                <c:pt idx="35">
                  <c:v>1</c:v>
                </c:pt>
                <c:pt idx="36">
                  <c:v>1.9</c:v>
                </c:pt>
                <c:pt idx="37">
                  <c:v>3.1</c:v>
                </c:pt>
                <c:pt idx="38">
                  <c:v>6.1</c:v>
                </c:pt>
                <c:pt idx="39">
                  <c:v>10.199999999999999</c:v>
                </c:pt>
                <c:pt idx="40">
                  <c:v>12.3</c:v>
                </c:pt>
                <c:pt idx="41">
                  <c:v>13.5</c:v>
                </c:pt>
                <c:pt idx="42">
                  <c:v>13.9</c:v>
                </c:pt>
                <c:pt idx="43">
                  <c:v>13.6</c:v>
                </c:pt>
                <c:pt idx="44">
                  <c:v>13.4</c:v>
                </c:pt>
                <c:pt idx="45">
                  <c:v>15.7</c:v>
                </c:pt>
                <c:pt idx="46">
                  <c:v>17.7</c:v>
                </c:pt>
                <c:pt idx="47">
                  <c:v>18</c:v>
                </c:pt>
                <c:pt idx="48">
                  <c:v>17.899999999999999</c:v>
                </c:pt>
                <c:pt idx="49">
                  <c:v>18.2</c:v>
                </c:pt>
                <c:pt idx="50">
                  <c:v>19.7</c:v>
                </c:pt>
                <c:pt idx="51">
                  <c:v>17.8</c:v>
                </c:pt>
                <c:pt idx="52">
                  <c:v>18.2</c:v>
                </c:pt>
                <c:pt idx="53">
                  <c:v>18.3</c:v>
                </c:pt>
                <c:pt idx="54">
                  <c:v>15.9</c:v>
                </c:pt>
                <c:pt idx="55">
                  <c:v>14.2</c:v>
                </c:pt>
                <c:pt idx="56">
                  <c:v>13</c:v>
                </c:pt>
                <c:pt idx="57">
                  <c:v>11.3</c:v>
                </c:pt>
                <c:pt idx="58">
                  <c:v>8.9</c:v>
                </c:pt>
                <c:pt idx="59">
                  <c:v>6.4</c:v>
                </c:pt>
                <c:pt idx="60">
                  <c:v>6.4</c:v>
                </c:pt>
                <c:pt idx="61">
                  <c:v>4.9000000000000004</c:v>
                </c:pt>
                <c:pt idx="62">
                  <c:v>1.6</c:v>
                </c:pt>
                <c:pt idx="63">
                  <c:v>1.9</c:v>
                </c:pt>
              </c:numCache>
            </c:numRef>
          </c:val>
          <c:smooth val="0"/>
          <c:extLst>
            <c:ext xmlns:c16="http://schemas.microsoft.com/office/drawing/2014/chart" uri="{C3380CC4-5D6E-409C-BE32-E72D297353CC}">
              <c16:uniqueId val="{00000001-260D-4C3D-9AC6-F765CDE09CDB}"/>
            </c:ext>
          </c:extLst>
        </c:ser>
        <c:ser>
          <c:idx val="2"/>
          <c:order val="2"/>
          <c:tx>
            <c:strRef>
              <c:f>'Chart 4'!$D$1</c:f>
              <c:strCache>
                <c:ptCount val="1"/>
                <c:pt idx="0">
                  <c:v>"Sticky" prices (CPI), m/m annualized</c:v>
                </c:pt>
              </c:strCache>
            </c:strRef>
          </c:tx>
          <c:spPr>
            <a:ln w="38100" cap="rnd">
              <a:solidFill>
                <a:schemeClr val="accent3"/>
              </a:solidFill>
              <a:round/>
            </a:ln>
            <a:effectLst/>
          </c:spPr>
          <c:marker>
            <c:symbol val="none"/>
          </c:marker>
          <c:cat>
            <c:numRef>
              <c:f>'Chart 4'!$A$2:$A$65</c:f>
              <c:numCache>
                <c:formatCode>m/d/yyyy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4'!$D$2:$D$65</c:f>
              <c:numCache>
                <c:formatCode>General</c:formatCode>
                <c:ptCount val="64"/>
                <c:pt idx="0">
                  <c:v>3.6</c:v>
                </c:pt>
                <c:pt idx="1">
                  <c:v>2.4</c:v>
                </c:pt>
                <c:pt idx="2">
                  <c:v>2.6</c:v>
                </c:pt>
                <c:pt idx="3">
                  <c:v>2.5</c:v>
                </c:pt>
                <c:pt idx="4">
                  <c:v>2.2000000000000002</c:v>
                </c:pt>
                <c:pt idx="5">
                  <c:v>2.5</c:v>
                </c:pt>
                <c:pt idx="6">
                  <c:v>2.1</c:v>
                </c:pt>
                <c:pt idx="7">
                  <c:v>1.7</c:v>
                </c:pt>
                <c:pt idx="8">
                  <c:v>2.6</c:v>
                </c:pt>
                <c:pt idx="9">
                  <c:v>2</c:v>
                </c:pt>
                <c:pt idx="10">
                  <c:v>2.8</c:v>
                </c:pt>
                <c:pt idx="11">
                  <c:v>2.8</c:v>
                </c:pt>
                <c:pt idx="12">
                  <c:v>2.8</c:v>
                </c:pt>
                <c:pt idx="13">
                  <c:v>2.4</c:v>
                </c:pt>
                <c:pt idx="14">
                  <c:v>2.9</c:v>
                </c:pt>
                <c:pt idx="15">
                  <c:v>2.6</c:v>
                </c:pt>
                <c:pt idx="16">
                  <c:v>2</c:v>
                </c:pt>
                <c:pt idx="17">
                  <c:v>2.9</c:v>
                </c:pt>
                <c:pt idx="18">
                  <c:v>2.6</c:v>
                </c:pt>
                <c:pt idx="19">
                  <c:v>3.6</c:v>
                </c:pt>
                <c:pt idx="20">
                  <c:v>2.2999999999999998</c:v>
                </c:pt>
                <c:pt idx="21">
                  <c:v>3.4</c:v>
                </c:pt>
                <c:pt idx="22">
                  <c:v>2.9</c:v>
                </c:pt>
                <c:pt idx="23">
                  <c:v>2.5</c:v>
                </c:pt>
                <c:pt idx="24">
                  <c:v>3.4</c:v>
                </c:pt>
                <c:pt idx="25">
                  <c:v>2.5</c:v>
                </c:pt>
                <c:pt idx="26">
                  <c:v>1.2</c:v>
                </c:pt>
                <c:pt idx="27">
                  <c:v>-1.9</c:v>
                </c:pt>
                <c:pt idx="28">
                  <c:v>0.7</c:v>
                </c:pt>
                <c:pt idx="29">
                  <c:v>2.8</c:v>
                </c:pt>
                <c:pt idx="30">
                  <c:v>6</c:v>
                </c:pt>
                <c:pt idx="31">
                  <c:v>3</c:v>
                </c:pt>
                <c:pt idx="32">
                  <c:v>0.3</c:v>
                </c:pt>
                <c:pt idx="33">
                  <c:v>1.1000000000000001</c:v>
                </c:pt>
                <c:pt idx="34">
                  <c:v>2.5</c:v>
                </c:pt>
                <c:pt idx="35">
                  <c:v>1.7</c:v>
                </c:pt>
                <c:pt idx="36">
                  <c:v>1.1000000000000001</c:v>
                </c:pt>
                <c:pt idx="37">
                  <c:v>2.2999999999999998</c:v>
                </c:pt>
                <c:pt idx="38">
                  <c:v>3.1</c:v>
                </c:pt>
                <c:pt idx="39">
                  <c:v>4.2</c:v>
                </c:pt>
                <c:pt idx="40">
                  <c:v>4.8</c:v>
                </c:pt>
                <c:pt idx="41">
                  <c:v>2.7</c:v>
                </c:pt>
                <c:pt idx="42">
                  <c:v>3.4</c:v>
                </c:pt>
                <c:pt idx="43">
                  <c:v>3.5</c:v>
                </c:pt>
                <c:pt idx="44">
                  <c:v>3.5</c:v>
                </c:pt>
                <c:pt idx="45">
                  <c:v>5.9</c:v>
                </c:pt>
                <c:pt idx="46">
                  <c:v>4.9000000000000004</c:v>
                </c:pt>
                <c:pt idx="47">
                  <c:v>4.9000000000000004</c:v>
                </c:pt>
                <c:pt idx="48">
                  <c:v>7</c:v>
                </c:pt>
                <c:pt idx="49">
                  <c:v>6.3</c:v>
                </c:pt>
                <c:pt idx="50">
                  <c:v>6</c:v>
                </c:pt>
                <c:pt idx="51">
                  <c:v>6.3</c:v>
                </c:pt>
                <c:pt idx="52">
                  <c:v>7.9</c:v>
                </c:pt>
                <c:pt idx="53">
                  <c:v>7.6</c:v>
                </c:pt>
                <c:pt idx="54">
                  <c:v>5.5</c:v>
                </c:pt>
                <c:pt idx="55">
                  <c:v>7.9</c:v>
                </c:pt>
                <c:pt idx="56">
                  <c:v>8.1999999999999993</c:v>
                </c:pt>
                <c:pt idx="57">
                  <c:v>5.8</c:v>
                </c:pt>
                <c:pt idx="58">
                  <c:v>6</c:v>
                </c:pt>
                <c:pt idx="59">
                  <c:v>6.3</c:v>
                </c:pt>
                <c:pt idx="60">
                  <c:v>6.3</c:v>
                </c:pt>
                <c:pt idx="61">
                  <c:v>6.8</c:v>
                </c:pt>
                <c:pt idx="62">
                  <c:v>4.7</c:v>
                </c:pt>
                <c:pt idx="63">
                  <c:v>4.7</c:v>
                </c:pt>
              </c:numCache>
            </c:numRef>
          </c:val>
          <c:smooth val="0"/>
          <c:extLst>
            <c:ext xmlns:c16="http://schemas.microsoft.com/office/drawing/2014/chart" uri="{C3380CC4-5D6E-409C-BE32-E72D297353CC}">
              <c16:uniqueId val="{00000002-260D-4C3D-9AC6-F765CDE09CDB}"/>
            </c:ext>
          </c:extLst>
        </c:ser>
        <c:dLbls>
          <c:showLegendKey val="0"/>
          <c:showVal val="0"/>
          <c:showCatName val="0"/>
          <c:showSerName val="0"/>
          <c:showPercent val="0"/>
          <c:showBubbleSize val="0"/>
        </c:dLbls>
        <c:smooth val="0"/>
        <c:axId val="102617856"/>
        <c:axId val="102619392"/>
      </c:lineChart>
      <c:dateAx>
        <c:axId val="10261785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02619392"/>
        <c:crosses val="autoZero"/>
        <c:auto val="1"/>
        <c:lblOffset val="100"/>
        <c:baseTimeUnit val="months"/>
      </c:dateAx>
      <c:valAx>
        <c:axId val="1026193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1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2369856589243"/>
          <c:y val="3.3851385543388048E-2"/>
          <c:w val="0.75768042806803848"/>
          <c:h val="0.62708175616865369"/>
        </c:manualLayout>
      </c:layout>
      <c:barChart>
        <c:barDir val="col"/>
        <c:grouping val="clustered"/>
        <c:varyColors val="0"/>
        <c:ser>
          <c:idx val="3"/>
          <c:order val="3"/>
          <c:tx>
            <c:strRef>
              <c:f>'Chart 39'!$E$1</c:f>
              <c:strCache>
                <c:ptCount val="1"/>
                <c:pt idx="0">
                  <c:v>Total volume (right-hand scale)</c:v>
                </c:pt>
              </c:strCache>
            </c:strRef>
          </c:tx>
          <c:spPr>
            <a:solidFill>
              <a:schemeClr val="bg1">
                <a:lumMod val="75000"/>
              </a:schemeClr>
            </a:solidFill>
            <a:ln>
              <a:noFill/>
            </a:ln>
            <a:effectLst/>
          </c:spPr>
          <c:invertIfNegative val="0"/>
          <c:cat>
            <c:numRef>
              <c:f>'Chart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39'!$E$2:$E$46</c:f>
              <c:numCache>
                <c:formatCode>General</c:formatCode>
                <c:ptCount val="45"/>
                <c:pt idx="0">
                  <c:v>2479310.6005370999</c:v>
                </c:pt>
                <c:pt idx="1">
                  <c:v>2535647.6105426997</c:v>
                </c:pt>
                <c:pt idx="2">
                  <c:v>2540577.4855170203</c:v>
                </c:pt>
                <c:pt idx="3">
                  <c:v>2456498.4062844398</c:v>
                </c:pt>
                <c:pt idx="4">
                  <c:v>2515636.6896397201</c:v>
                </c:pt>
                <c:pt idx="5">
                  <c:v>2541025.9902506601</c:v>
                </c:pt>
                <c:pt idx="6">
                  <c:v>2601867.3809356401</c:v>
                </c:pt>
                <c:pt idx="7">
                  <c:v>2643034.6945568598</c:v>
                </c:pt>
                <c:pt idx="8">
                  <c:v>2640782.1411302797</c:v>
                </c:pt>
                <c:pt idx="9">
                  <c:v>2567028.9665565901</c:v>
                </c:pt>
                <c:pt idx="10">
                  <c:v>2570815.5711103701</c:v>
                </c:pt>
                <c:pt idx="11">
                  <c:v>2675067.3828122304</c:v>
                </c:pt>
                <c:pt idx="12">
                  <c:v>2629640.1384312799</c:v>
                </c:pt>
                <c:pt idx="13">
                  <c:v>2727695.54827721</c:v>
                </c:pt>
                <c:pt idx="14">
                  <c:v>2793660.8505633804</c:v>
                </c:pt>
                <c:pt idx="15">
                  <c:v>2761767.1082390798</c:v>
                </c:pt>
                <c:pt idx="16">
                  <c:v>2805289.18298276</c:v>
                </c:pt>
                <c:pt idx="17">
                  <c:v>2836323.97673658</c:v>
                </c:pt>
                <c:pt idx="18">
                  <c:v>2889640.82227707</c:v>
                </c:pt>
                <c:pt idx="19">
                  <c:v>2962386.4863966797</c:v>
                </c:pt>
                <c:pt idx="20">
                  <c:v>2969732.0835893699</c:v>
                </c:pt>
                <c:pt idx="21">
                  <c:v>3029923.3229991002</c:v>
                </c:pt>
                <c:pt idx="22">
                  <c:v>3040732.9252693499</c:v>
                </c:pt>
                <c:pt idx="23">
                  <c:v>3144969.9810905098</c:v>
                </c:pt>
                <c:pt idx="24">
                  <c:v>3131004.5184748704</c:v>
                </c:pt>
                <c:pt idx="25">
                  <c:v>3179834.68808997</c:v>
                </c:pt>
                <c:pt idx="26">
                  <c:v>3157929.3703593099</c:v>
                </c:pt>
                <c:pt idx="27">
                  <c:v>3082730.4643281503</c:v>
                </c:pt>
                <c:pt idx="28">
                  <c:v>3158796.0319710402</c:v>
                </c:pt>
                <c:pt idx="29">
                  <c:v>3127580.1215917799</c:v>
                </c:pt>
                <c:pt idx="30">
                  <c:v>3227703.9132768102</c:v>
                </c:pt>
                <c:pt idx="31">
                  <c:v>3282735.9236577796</c:v>
                </c:pt>
                <c:pt idx="32">
                  <c:v>3359642.0501933</c:v>
                </c:pt>
                <c:pt idx="33">
                  <c:v>3442663.1285788799</c:v>
                </c:pt>
                <c:pt idx="34">
                  <c:v>3554271.8911236399</c:v>
                </c:pt>
                <c:pt idx="35">
                  <c:v>3694094.9974111598</c:v>
                </c:pt>
                <c:pt idx="36">
                  <c:v>3665106.14826805</c:v>
                </c:pt>
                <c:pt idx="37">
                  <c:v>3745551.2211951399</c:v>
                </c:pt>
                <c:pt idx="38">
                  <c:v>3815162.5054040495</c:v>
                </c:pt>
                <c:pt idx="39">
                  <c:v>3821478.1217892896</c:v>
                </c:pt>
                <c:pt idx="40">
                  <c:v>3846284.7681701602</c:v>
                </c:pt>
                <c:pt idx="41">
                  <c:v>3876189.1963166697</c:v>
                </c:pt>
                <c:pt idx="42">
                  <c:v>3962393.9479581104</c:v>
                </c:pt>
                <c:pt idx="43">
                  <c:v>4064868.4791102102</c:v>
                </c:pt>
                <c:pt idx="44">
                  <c:v>4094734.4285735302</c:v>
                </c:pt>
              </c:numCache>
            </c:numRef>
          </c:val>
          <c:extLst>
            <c:ext xmlns:c16="http://schemas.microsoft.com/office/drawing/2014/chart" uri="{C3380CC4-5D6E-409C-BE32-E72D297353CC}">
              <c16:uniqueId val="{00000000-7D2D-487D-9CD7-538194C8B7AA}"/>
            </c:ext>
          </c:extLst>
        </c:ser>
        <c:dLbls>
          <c:showLegendKey val="0"/>
          <c:showVal val="0"/>
          <c:showCatName val="0"/>
          <c:showSerName val="0"/>
          <c:showPercent val="0"/>
          <c:showBubbleSize val="0"/>
        </c:dLbls>
        <c:gapWidth val="150"/>
        <c:axId val="125600512"/>
        <c:axId val="125598720"/>
      </c:barChart>
      <c:lineChart>
        <c:grouping val="standard"/>
        <c:varyColors val="0"/>
        <c:ser>
          <c:idx val="0"/>
          <c:order val="0"/>
          <c:tx>
            <c:strRef>
              <c:f>'Chart 39'!$B$1</c:f>
              <c:strCache>
                <c:ptCount val="1"/>
                <c:pt idx="0">
                  <c:v>Total</c:v>
                </c:pt>
              </c:strCache>
            </c:strRef>
          </c:tx>
          <c:spPr>
            <a:ln w="28575" cap="rnd">
              <a:solidFill>
                <a:schemeClr val="accent1"/>
              </a:solidFill>
              <a:round/>
            </a:ln>
            <a:effectLst/>
          </c:spPr>
          <c:marker>
            <c:symbol val="none"/>
          </c:marker>
          <c:cat>
            <c:numRef>
              <c:f>'Chart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39'!$B$2:$B$46</c:f>
              <c:numCache>
                <c:formatCode>General</c:formatCode>
                <c:ptCount val="45"/>
                <c:pt idx="0">
                  <c:v>11.601315636443953</c:v>
                </c:pt>
                <c:pt idx="1">
                  <c:v>12.72759166106486</c:v>
                </c:pt>
                <c:pt idx="2">
                  <c:v>14.047005696360355</c:v>
                </c:pt>
                <c:pt idx="3">
                  <c:v>9.2007968814098149</c:v>
                </c:pt>
                <c:pt idx="4">
                  <c:v>9.8645943839769537</c:v>
                </c:pt>
                <c:pt idx="5">
                  <c:v>11.611147634885647</c:v>
                </c:pt>
                <c:pt idx="6">
                  <c:v>13.469458548144459</c:v>
                </c:pt>
                <c:pt idx="7">
                  <c:v>13.026120685994789</c:v>
                </c:pt>
                <c:pt idx="8">
                  <c:v>12.104501761414848</c:v>
                </c:pt>
                <c:pt idx="9">
                  <c:v>7.0832356422800533</c:v>
                </c:pt>
                <c:pt idx="10">
                  <c:v>6.1723752290597584</c:v>
                </c:pt>
                <c:pt idx="11">
                  <c:v>6.0891232323546456</c:v>
                </c:pt>
                <c:pt idx="12">
                  <c:v>6.0633604301782009</c:v>
                </c:pt>
                <c:pt idx="13">
                  <c:v>7.5739206400769001</c:v>
                </c:pt>
                <c:pt idx="14">
                  <c:v>9.9616471644381406</c:v>
                </c:pt>
                <c:pt idx="15">
                  <c:v>12.426985548766226</c:v>
                </c:pt>
                <c:pt idx="16">
                  <c:v>11.514082877544721</c:v>
                </c:pt>
                <c:pt idx="17">
                  <c:v>11.621210787253307</c:v>
                </c:pt>
                <c:pt idx="18">
                  <c:v>11.060265540434489</c:v>
                </c:pt>
                <c:pt idx="19">
                  <c:v>12.082769571564912</c:v>
                </c:pt>
                <c:pt idx="20">
                  <c:v>12.456534650688619</c:v>
                </c:pt>
                <c:pt idx="21">
                  <c:v>18.032299692489882</c:v>
                </c:pt>
                <c:pt idx="22">
                  <c:v>18.27892126684203</c:v>
                </c:pt>
                <c:pt idx="23">
                  <c:v>17.566009787173389</c:v>
                </c:pt>
                <c:pt idx="24">
                  <c:v>19.065893188817878</c:v>
                </c:pt>
                <c:pt idx="25">
                  <c:v>16.575865297662247</c:v>
                </c:pt>
                <c:pt idx="26">
                  <c:v>13.039110302972881</c:v>
                </c:pt>
                <c:pt idx="27">
                  <c:v>11.621666256055844</c:v>
                </c:pt>
                <c:pt idx="28">
                  <c:v>12.601440562088841</c:v>
                </c:pt>
                <c:pt idx="29">
                  <c:v>10.268789716692153</c:v>
                </c:pt>
                <c:pt idx="30">
                  <c:v>11.699138813153345</c:v>
                </c:pt>
                <c:pt idx="31">
                  <c:v>10.813897468549396</c:v>
                </c:pt>
                <c:pt idx="32">
                  <c:v>13.12946608074709</c:v>
                </c:pt>
                <c:pt idx="33">
                  <c:v>13.622120482284636</c:v>
                </c:pt>
                <c:pt idx="34">
                  <c:v>16.888657388705074</c:v>
                </c:pt>
                <c:pt idx="35">
                  <c:v>17.460421550041072</c:v>
                </c:pt>
                <c:pt idx="36">
                  <c:v>17.058475215913887</c:v>
                </c:pt>
                <c:pt idx="37">
                  <c:v>17.790752935177849</c:v>
                </c:pt>
                <c:pt idx="38">
                  <c:v>20.812154357016539</c:v>
                </c:pt>
                <c:pt idx="39">
                  <c:v>23.964069061812765</c:v>
                </c:pt>
                <c:pt idx="40">
                  <c:v>21.764264904756686</c:v>
                </c:pt>
                <c:pt idx="41">
                  <c:v>23.935728122734261</c:v>
                </c:pt>
                <c:pt idx="42">
                  <c:v>22.762002166903599</c:v>
                </c:pt>
                <c:pt idx="43">
                  <c:v>23.825631230822282</c:v>
                </c:pt>
                <c:pt idx="44">
                  <c:v>21.880080300159847</c:v>
                </c:pt>
              </c:numCache>
            </c:numRef>
          </c:val>
          <c:smooth val="0"/>
          <c:extLst>
            <c:ext xmlns:c16="http://schemas.microsoft.com/office/drawing/2014/chart" uri="{C3380CC4-5D6E-409C-BE32-E72D297353CC}">
              <c16:uniqueId val="{00000001-7D2D-487D-9CD7-538194C8B7AA}"/>
            </c:ext>
          </c:extLst>
        </c:ser>
        <c:ser>
          <c:idx val="1"/>
          <c:order val="1"/>
          <c:tx>
            <c:strRef>
              <c:f>'Chart 39'!$C$1</c:f>
              <c:strCache>
                <c:ptCount val="1"/>
                <c:pt idx="0">
                  <c:v>Armenian dram</c:v>
                </c:pt>
              </c:strCache>
            </c:strRef>
          </c:tx>
          <c:spPr>
            <a:ln w="28575" cap="rnd">
              <a:solidFill>
                <a:schemeClr val="accent2"/>
              </a:solidFill>
              <a:round/>
            </a:ln>
            <a:effectLst/>
          </c:spPr>
          <c:marker>
            <c:symbol val="none"/>
          </c:marker>
          <c:cat>
            <c:numRef>
              <c:f>'Chart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39'!$C$2:$C$46</c:f>
              <c:numCache>
                <c:formatCode>General</c:formatCode>
                <c:ptCount val="45"/>
                <c:pt idx="0">
                  <c:v>28.404320176434116</c:v>
                </c:pt>
                <c:pt idx="1">
                  <c:v>30.155693573238651</c:v>
                </c:pt>
                <c:pt idx="2">
                  <c:v>26.538803492066716</c:v>
                </c:pt>
                <c:pt idx="3">
                  <c:v>23.646883712841579</c:v>
                </c:pt>
                <c:pt idx="4">
                  <c:v>23.529049498439985</c:v>
                </c:pt>
                <c:pt idx="5">
                  <c:v>25.908403242850618</c:v>
                </c:pt>
                <c:pt idx="6">
                  <c:v>28.038992529791372</c:v>
                </c:pt>
                <c:pt idx="7">
                  <c:v>27.374209249293425</c:v>
                </c:pt>
                <c:pt idx="8">
                  <c:v>25.851303792155239</c:v>
                </c:pt>
                <c:pt idx="9">
                  <c:v>19.307396659476787</c:v>
                </c:pt>
                <c:pt idx="10">
                  <c:v>15.192729073775105</c:v>
                </c:pt>
                <c:pt idx="11">
                  <c:v>11.434113353063701</c:v>
                </c:pt>
                <c:pt idx="12">
                  <c:v>9.2363912461673152</c:v>
                </c:pt>
                <c:pt idx="13">
                  <c:v>9.815013294469809</c:v>
                </c:pt>
                <c:pt idx="14">
                  <c:v>15.098815386837709</c:v>
                </c:pt>
                <c:pt idx="15">
                  <c:v>14.559499773768131</c:v>
                </c:pt>
                <c:pt idx="16">
                  <c:v>13.321117473189458</c:v>
                </c:pt>
                <c:pt idx="17">
                  <c:v>13.437902515712461</c:v>
                </c:pt>
                <c:pt idx="18">
                  <c:v>12.012018492451784</c:v>
                </c:pt>
                <c:pt idx="19">
                  <c:v>10.988248781424144</c:v>
                </c:pt>
                <c:pt idx="20">
                  <c:v>12.36764661120135</c:v>
                </c:pt>
                <c:pt idx="21">
                  <c:v>17.094269649477049</c:v>
                </c:pt>
                <c:pt idx="22">
                  <c:v>18.796712519627619</c:v>
                </c:pt>
                <c:pt idx="23">
                  <c:v>19.005420680242224</c:v>
                </c:pt>
                <c:pt idx="24">
                  <c:v>22.692801208907575</c:v>
                </c:pt>
                <c:pt idx="25">
                  <c:v>19.22677793076792</c:v>
                </c:pt>
                <c:pt idx="26">
                  <c:v>14.18584568542002</c:v>
                </c:pt>
                <c:pt idx="27">
                  <c:v>16.3936122254437</c:v>
                </c:pt>
                <c:pt idx="28">
                  <c:v>15.205143916226596</c:v>
                </c:pt>
                <c:pt idx="29">
                  <c:v>11.954722352681753</c:v>
                </c:pt>
                <c:pt idx="30">
                  <c:v>11.69963417139105</c:v>
                </c:pt>
                <c:pt idx="31">
                  <c:v>12.940620852420004</c:v>
                </c:pt>
                <c:pt idx="32">
                  <c:v>11.281827680215908</c:v>
                </c:pt>
                <c:pt idx="33">
                  <c:v>11.954656273916578</c:v>
                </c:pt>
                <c:pt idx="34">
                  <c:v>14.345767303473716</c:v>
                </c:pt>
                <c:pt idx="35">
                  <c:v>13.70092682604268</c:v>
                </c:pt>
                <c:pt idx="36">
                  <c:v>13.095850303888852</c:v>
                </c:pt>
                <c:pt idx="37">
                  <c:v>14.34073356070688</c:v>
                </c:pt>
                <c:pt idx="38">
                  <c:v>20.498569568845284</c:v>
                </c:pt>
                <c:pt idx="39">
                  <c:v>19.319761453290198</c:v>
                </c:pt>
                <c:pt idx="40">
                  <c:v>23.006339504392898</c:v>
                </c:pt>
                <c:pt idx="41">
                  <c:v>25.593439631479782</c:v>
                </c:pt>
                <c:pt idx="42">
                  <c:v>26.008142598900804</c:v>
                </c:pt>
                <c:pt idx="43">
                  <c:v>26.514531448226577</c:v>
                </c:pt>
                <c:pt idx="44">
                  <c:v>26.384593589503822</c:v>
                </c:pt>
              </c:numCache>
            </c:numRef>
          </c:val>
          <c:smooth val="0"/>
          <c:extLst>
            <c:ext xmlns:c16="http://schemas.microsoft.com/office/drawing/2014/chart" uri="{C3380CC4-5D6E-409C-BE32-E72D297353CC}">
              <c16:uniqueId val="{00000002-7D2D-487D-9CD7-538194C8B7AA}"/>
            </c:ext>
          </c:extLst>
        </c:ser>
        <c:ser>
          <c:idx val="2"/>
          <c:order val="2"/>
          <c:tx>
            <c:strRef>
              <c:f>'Chart 39'!$D$1</c:f>
              <c:strCache>
                <c:ptCount val="1"/>
                <c:pt idx="0">
                  <c:v>Foreign currency</c:v>
                </c:pt>
              </c:strCache>
            </c:strRef>
          </c:tx>
          <c:spPr>
            <a:ln w="28575" cap="rnd">
              <a:solidFill>
                <a:schemeClr val="accent3"/>
              </a:solidFill>
              <a:round/>
            </a:ln>
            <a:effectLst/>
          </c:spPr>
          <c:marker>
            <c:symbol val="none"/>
          </c:marker>
          <c:cat>
            <c:numRef>
              <c:f>'Chart 39'!$A$2:$A$46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39'!$D$2:$D$46</c:f>
              <c:numCache>
                <c:formatCode>General</c:formatCode>
                <c:ptCount val="45"/>
                <c:pt idx="0">
                  <c:v>-3.5892279052696368</c:v>
                </c:pt>
                <c:pt idx="1">
                  <c:v>-3.1339704252387786</c:v>
                </c:pt>
                <c:pt idx="2">
                  <c:v>2.3692978606380031</c:v>
                </c:pt>
                <c:pt idx="3">
                  <c:v>-4.490706936898694</c:v>
                </c:pt>
                <c:pt idx="4">
                  <c:v>-3.3900346716672942</c:v>
                </c:pt>
                <c:pt idx="5">
                  <c:v>-2.7022493352180477</c:v>
                </c:pt>
                <c:pt idx="6">
                  <c:v>-1.4790536820178113</c:v>
                </c:pt>
                <c:pt idx="7">
                  <c:v>-1.8757258669580155</c:v>
                </c:pt>
                <c:pt idx="8">
                  <c:v>-2.2596083261114268</c:v>
                </c:pt>
                <c:pt idx="9">
                  <c:v>-6.133326072874417</c:v>
                </c:pt>
                <c:pt idx="10">
                  <c:v>-3.8957870914573305</c:v>
                </c:pt>
                <c:pt idx="11">
                  <c:v>-0.38401443355628539</c:v>
                </c:pt>
                <c:pt idx="12">
                  <c:v>2.242908549204726</c:v>
                </c:pt>
                <c:pt idx="13">
                  <c:v>4.8333099420445684</c:v>
                </c:pt>
                <c:pt idx="14">
                  <c:v>4.0254208979866206</c:v>
                </c:pt>
                <c:pt idx="15">
                  <c:v>9.8104272687276879</c:v>
                </c:pt>
                <c:pt idx="16">
                  <c:v>9.272840113920843</c:v>
                </c:pt>
                <c:pt idx="17">
                  <c:v>9.2676620863275101</c:v>
                </c:pt>
                <c:pt idx="18">
                  <c:v>9.7911819855318694</c:v>
                </c:pt>
                <c:pt idx="19">
                  <c:v>13.558391489937332</c:v>
                </c:pt>
                <c:pt idx="20">
                  <c:v>12.576127170930857</c:v>
                </c:pt>
                <c:pt idx="21">
                  <c:v>19.321356671478298</c:v>
                </c:pt>
                <c:pt idx="22">
                  <c:v>17.586191283893122</c:v>
                </c:pt>
                <c:pt idx="23">
                  <c:v>15.615977297142935</c:v>
                </c:pt>
                <c:pt idx="24">
                  <c:v>14.400254166160606</c:v>
                </c:pt>
                <c:pt idx="25">
                  <c:v>13.180039747124511</c:v>
                </c:pt>
                <c:pt idx="26">
                  <c:v>11.572950718262589</c:v>
                </c:pt>
                <c:pt idx="27">
                  <c:v>5.5133499133271657</c:v>
                </c:pt>
                <c:pt idx="28">
                  <c:v>9.2524605677661498</c:v>
                </c:pt>
                <c:pt idx="29">
                  <c:v>8.0012823580243282</c:v>
                </c:pt>
                <c:pt idx="30">
                  <c:v>11.698464933201153</c:v>
                </c:pt>
                <c:pt idx="31">
                  <c:v>8.011563732370524</c:v>
                </c:pt>
                <c:pt idx="32">
                  <c:v>15.610728236178861</c:v>
                </c:pt>
                <c:pt idx="33">
                  <c:v>15.870809229445243</c:v>
                </c:pt>
                <c:pt idx="34">
                  <c:v>20.325700371836685</c:v>
                </c:pt>
                <c:pt idx="35">
                  <c:v>22.702885241734176</c:v>
                </c:pt>
                <c:pt idx="36">
                  <c:v>22.525482480817359</c:v>
                </c:pt>
                <c:pt idx="37">
                  <c:v>22.446350755298454</c:v>
                </c:pt>
                <c:pt idx="38">
                  <c:v>21.222477839520778</c:v>
                </c:pt>
                <c:pt idx="39">
                  <c:v>30.522028326902443</c:v>
                </c:pt>
                <c:pt idx="40">
                  <c:v>20.079616111676856</c:v>
                </c:pt>
                <c:pt idx="41">
                  <c:v>21.624563159356015</c:v>
                </c:pt>
                <c:pt idx="42">
                  <c:v>18.345941847497187</c:v>
                </c:pt>
                <c:pt idx="43">
                  <c:v>20.120842454420568</c:v>
                </c:pt>
                <c:pt idx="44">
                  <c:v>16.05731001081179</c:v>
                </c:pt>
              </c:numCache>
            </c:numRef>
          </c:val>
          <c:smooth val="0"/>
          <c:extLst>
            <c:ext xmlns:c16="http://schemas.microsoft.com/office/drawing/2014/chart" uri="{C3380CC4-5D6E-409C-BE32-E72D297353CC}">
              <c16:uniqueId val="{00000003-7D2D-487D-9CD7-538194C8B7AA}"/>
            </c:ext>
          </c:extLst>
        </c:ser>
        <c:dLbls>
          <c:showLegendKey val="0"/>
          <c:showVal val="0"/>
          <c:showCatName val="0"/>
          <c:showSerName val="0"/>
          <c:showPercent val="0"/>
          <c:showBubbleSize val="0"/>
        </c:dLbls>
        <c:marker val="1"/>
        <c:smooth val="0"/>
        <c:axId val="125595648"/>
        <c:axId val="125597184"/>
      </c:lineChart>
      <c:dateAx>
        <c:axId val="125595648"/>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597184"/>
        <c:crosses val="autoZero"/>
        <c:auto val="1"/>
        <c:lblOffset val="100"/>
        <c:baseTimeUnit val="months"/>
      </c:dateAx>
      <c:valAx>
        <c:axId val="125597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595648"/>
        <c:crosses val="autoZero"/>
        <c:crossBetween val="between"/>
      </c:valAx>
      <c:valAx>
        <c:axId val="12559872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600512"/>
        <c:crosses val="max"/>
        <c:crossBetween val="between"/>
      </c:valAx>
      <c:dateAx>
        <c:axId val="125600512"/>
        <c:scaling>
          <c:orientation val="minMax"/>
        </c:scaling>
        <c:delete val="1"/>
        <c:axPos val="b"/>
        <c:numFmt formatCode="mmm\-yy" sourceLinked="1"/>
        <c:majorTickMark val="out"/>
        <c:minorTickMark val="none"/>
        <c:tickLblPos val="nextTo"/>
        <c:crossAx val="125598720"/>
        <c:crosses val="autoZero"/>
        <c:auto val="1"/>
        <c:lblOffset val="100"/>
        <c:baseTimeUnit val="months"/>
      </c:dateAx>
      <c:spPr>
        <a:noFill/>
        <a:ln>
          <a:noFill/>
        </a:ln>
        <a:effectLst/>
      </c:spPr>
    </c:plotArea>
    <c:legend>
      <c:legendPos val="b"/>
      <c:layout>
        <c:manualLayout>
          <c:xMode val="edge"/>
          <c:yMode val="edge"/>
          <c:x val="7.8820187002316393E-3"/>
          <c:y val="0.82963463757261713"/>
          <c:w val="0.98757413747139422"/>
          <c:h val="0.1518733680140882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0329093478699"/>
          <c:y val="3.1746031746031744E-2"/>
          <c:w val="0.73020857599900602"/>
          <c:h val="0.64291886912464635"/>
        </c:manualLayout>
      </c:layout>
      <c:barChart>
        <c:barDir val="col"/>
        <c:grouping val="clustered"/>
        <c:varyColors val="0"/>
        <c:ser>
          <c:idx val="3"/>
          <c:order val="3"/>
          <c:tx>
            <c:strRef>
              <c:f>'Chart 40'!$E$1</c:f>
              <c:strCache>
                <c:ptCount val="1"/>
                <c:pt idx="0">
                  <c:v>Total volume (right-hand scale)</c:v>
                </c:pt>
              </c:strCache>
            </c:strRef>
          </c:tx>
          <c:spPr>
            <a:solidFill>
              <a:schemeClr val="bg1">
                <a:lumMod val="75000"/>
              </a:schemeClr>
            </a:solidFill>
            <a:ln>
              <a:noFill/>
            </a:ln>
            <a:effectLst/>
          </c:spPr>
          <c:invertIfNegative val="0"/>
          <c:cat>
            <c:numRef>
              <c:f>'Chart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40'!$E$2:$E$46</c:f>
              <c:numCache>
                <c:formatCode>General</c:formatCode>
                <c:ptCount val="45"/>
                <c:pt idx="0">
                  <c:v>945544.16188673989</c:v>
                </c:pt>
                <c:pt idx="1">
                  <c:v>965525.04725495004</c:v>
                </c:pt>
                <c:pt idx="2">
                  <c:v>988574.4018690302</c:v>
                </c:pt>
                <c:pt idx="3">
                  <c:v>955615.98051469994</c:v>
                </c:pt>
                <c:pt idx="4">
                  <c:v>913751.16384981992</c:v>
                </c:pt>
                <c:pt idx="5">
                  <c:v>915017.34963612002</c:v>
                </c:pt>
                <c:pt idx="6">
                  <c:v>925983.34466513013</c:v>
                </c:pt>
                <c:pt idx="7">
                  <c:v>999553.07269041007</c:v>
                </c:pt>
                <c:pt idx="8">
                  <c:v>929874.47785071994</c:v>
                </c:pt>
                <c:pt idx="9">
                  <c:v>931301.1075548199</c:v>
                </c:pt>
                <c:pt idx="10">
                  <c:v>925133.22769878013</c:v>
                </c:pt>
                <c:pt idx="11">
                  <c:v>1033952.7562617699</c:v>
                </c:pt>
                <c:pt idx="12">
                  <c:v>907299.25748619996</c:v>
                </c:pt>
                <c:pt idx="13">
                  <c:v>927501.75945322996</c:v>
                </c:pt>
                <c:pt idx="14">
                  <c:v>908426.58679641993</c:v>
                </c:pt>
                <c:pt idx="15">
                  <c:v>928308.48690896994</c:v>
                </c:pt>
                <c:pt idx="16">
                  <c:v>936519.94878757</c:v>
                </c:pt>
                <c:pt idx="17">
                  <c:v>933428.67996082001</c:v>
                </c:pt>
                <c:pt idx="18">
                  <c:v>910943.73293563991</c:v>
                </c:pt>
                <c:pt idx="19">
                  <c:v>900098.89647310018</c:v>
                </c:pt>
                <c:pt idx="20">
                  <c:v>884547.00956330006</c:v>
                </c:pt>
                <c:pt idx="21">
                  <c:v>865935.75547151</c:v>
                </c:pt>
                <c:pt idx="22">
                  <c:v>894003.92983317003</c:v>
                </c:pt>
                <c:pt idx="23">
                  <c:v>879645.79740889999</c:v>
                </c:pt>
                <c:pt idx="24">
                  <c:v>897366.28449255018</c:v>
                </c:pt>
                <c:pt idx="25">
                  <c:v>871429.70773172996</c:v>
                </c:pt>
                <c:pt idx="26">
                  <c:v>825375.67642600986</c:v>
                </c:pt>
                <c:pt idx="27">
                  <c:v>830352.53054136992</c:v>
                </c:pt>
                <c:pt idx="28">
                  <c:v>909102.27739303012</c:v>
                </c:pt>
                <c:pt idx="29">
                  <c:v>944662.89364885981</c:v>
                </c:pt>
                <c:pt idx="30">
                  <c:v>943049.23046039999</c:v>
                </c:pt>
                <c:pt idx="31">
                  <c:v>991513.48635600985</c:v>
                </c:pt>
                <c:pt idx="32">
                  <c:v>1121917.41065579</c:v>
                </c:pt>
                <c:pt idx="33">
                  <c:v>1439608.1240216102</c:v>
                </c:pt>
                <c:pt idx="34">
                  <c:v>1398274.8289494398</c:v>
                </c:pt>
                <c:pt idx="35">
                  <c:v>1428484.44855512</c:v>
                </c:pt>
                <c:pt idx="36">
                  <c:v>1414796.3488029398</c:v>
                </c:pt>
                <c:pt idx="37">
                  <c:v>1311990.44717628</c:v>
                </c:pt>
                <c:pt idx="38">
                  <c:v>1276667.66205785</c:v>
                </c:pt>
                <c:pt idx="39">
                  <c:v>1312969.26116222</c:v>
                </c:pt>
                <c:pt idx="40">
                  <c:v>1301003.6449244402</c:v>
                </c:pt>
                <c:pt idx="41">
                  <c:v>1307361.0793673801</c:v>
                </c:pt>
                <c:pt idx="42">
                  <c:v>1273354.97164927</c:v>
                </c:pt>
                <c:pt idx="43">
                  <c:v>1281858.39451973</c:v>
                </c:pt>
                <c:pt idx="44">
                  <c:v>1286039.3294675101</c:v>
                </c:pt>
              </c:numCache>
            </c:numRef>
          </c:val>
          <c:extLst>
            <c:ext xmlns:c16="http://schemas.microsoft.com/office/drawing/2014/chart" uri="{C3380CC4-5D6E-409C-BE32-E72D297353CC}">
              <c16:uniqueId val="{00000000-C91A-4A44-BA46-8D2E8DC948FE}"/>
            </c:ext>
          </c:extLst>
        </c:ser>
        <c:dLbls>
          <c:showLegendKey val="0"/>
          <c:showVal val="0"/>
          <c:showCatName val="0"/>
          <c:showSerName val="0"/>
          <c:showPercent val="0"/>
          <c:showBubbleSize val="0"/>
        </c:dLbls>
        <c:gapWidth val="150"/>
        <c:axId val="125451648"/>
        <c:axId val="125450112"/>
      </c:barChart>
      <c:lineChart>
        <c:grouping val="standard"/>
        <c:varyColors val="0"/>
        <c:ser>
          <c:idx val="0"/>
          <c:order val="0"/>
          <c:tx>
            <c:strRef>
              <c:f>'Chart 40'!$B$1</c:f>
              <c:strCache>
                <c:ptCount val="1"/>
                <c:pt idx="0">
                  <c:v>Total</c:v>
                </c:pt>
              </c:strCache>
            </c:strRef>
          </c:tx>
          <c:spPr>
            <a:ln w="28575" cap="rnd">
              <a:solidFill>
                <a:schemeClr val="accent1"/>
              </a:solidFill>
              <a:round/>
            </a:ln>
            <a:effectLst/>
          </c:spPr>
          <c:marker>
            <c:symbol val="none"/>
          </c:marker>
          <c:cat>
            <c:numRef>
              <c:f>'Chart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40'!$B$2:$B$46</c:f>
              <c:numCache>
                <c:formatCode>General</c:formatCode>
                <c:ptCount val="45"/>
                <c:pt idx="0">
                  <c:v>28.425770311651036</c:v>
                </c:pt>
                <c:pt idx="1">
                  <c:v>27.853166881780339</c:v>
                </c:pt>
                <c:pt idx="2">
                  <c:v>31.509768244952454</c:v>
                </c:pt>
                <c:pt idx="3">
                  <c:v>20.747915829086679</c:v>
                </c:pt>
                <c:pt idx="4">
                  <c:v>11.175115772526595</c:v>
                </c:pt>
                <c:pt idx="5">
                  <c:v>12.422107710177841</c:v>
                </c:pt>
                <c:pt idx="6">
                  <c:v>7.514292110809933</c:v>
                </c:pt>
                <c:pt idx="7">
                  <c:v>10.999796319613836</c:v>
                </c:pt>
                <c:pt idx="8">
                  <c:v>1.4649011358822861</c:v>
                </c:pt>
                <c:pt idx="9">
                  <c:v>-0.68326717020958938</c:v>
                </c:pt>
                <c:pt idx="10">
                  <c:v>2.4534876794898537</c:v>
                </c:pt>
                <c:pt idx="11">
                  <c:v>-1.2158286278001356</c:v>
                </c:pt>
                <c:pt idx="12">
                  <c:v>-4.0447507310738473</c:v>
                </c:pt>
                <c:pt idx="13">
                  <c:v>-3.9380943984646137</c:v>
                </c:pt>
                <c:pt idx="14">
                  <c:v>-8.1074135564384733</c:v>
                </c:pt>
                <c:pt idx="15">
                  <c:v>-2.8575802584446137</c:v>
                </c:pt>
                <c:pt idx="16">
                  <c:v>2.4917927154062909</c:v>
                </c:pt>
                <c:pt idx="17">
                  <c:v>2.0121290959151565</c:v>
                </c:pt>
                <c:pt idx="18">
                  <c:v>-1.6241773479121377</c:v>
                </c:pt>
                <c:pt idx="19">
                  <c:v>-9.9498644878973579</c:v>
                </c:pt>
                <c:pt idx="20">
                  <c:v>-4.8745792434467319</c:v>
                </c:pt>
                <c:pt idx="21">
                  <c:v>-7.0187130191362144</c:v>
                </c:pt>
                <c:pt idx="22">
                  <c:v>-3.364844860565924</c:v>
                </c:pt>
                <c:pt idx="23">
                  <c:v>-14.92398544501809</c:v>
                </c:pt>
                <c:pt idx="24">
                  <c:v>-1.0947846492424702</c:v>
                </c:pt>
                <c:pt idx="25">
                  <c:v>-6.0454927605264004</c:v>
                </c:pt>
                <c:pt idx="26">
                  <c:v>-9.1422809038747204</c:v>
                </c:pt>
                <c:pt idx="27">
                  <c:v>-10.552091007351265</c:v>
                </c:pt>
                <c:pt idx="28">
                  <c:v>-2.9276121058643838</c:v>
                </c:pt>
                <c:pt idx="29">
                  <c:v>1.2035428018465524</c:v>
                </c:pt>
                <c:pt idx="30">
                  <c:v>3.5244215821427076</c:v>
                </c:pt>
                <c:pt idx="31">
                  <c:v>10.156060655235095</c:v>
                </c:pt>
                <c:pt idx="32">
                  <c:v>26.835249967062751</c:v>
                </c:pt>
                <c:pt idx="33">
                  <c:v>66.248837159718647</c:v>
                </c:pt>
                <c:pt idx="34">
                  <c:v>56.405892892481091</c:v>
                </c:pt>
                <c:pt idx="35">
                  <c:v>62.393141962695523</c:v>
                </c:pt>
                <c:pt idx="36">
                  <c:v>57.660965566918975</c:v>
                </c:pt>
                <c:pt idx="37">
                  <c:v>50.556084505232036</c:v>
                </c:pt>
                <c:pt idx="38">
                  <c:v>54.67716077919772</c:v>
                </c:pt>
                <c:pt idx="39">
                  <c:v>58.121907607868138</c:v>
                </c:pt>
                <c:pt idx="40">
                  <c:v>43.108611349565479</c:v>
                </c:pt>
                <c:pt idx="41">
                  <c:v>38.39445670587952</c:v>
                </c:pt>
                <c:pt idx="42">
                  <c:v>35.025291418520482</c:v>
                </c:pt>
                <c:pt idx="43">
                  <c:v>29.283001407352486</c:v>
                </c:pt>
                <c:pt idx="44">
                  <c:v>14.628698801972106</c:v>
                </c:pt>
              </c:numCache>
            </c:numRef>
          </c:val>
          <c:smooth val="0"/>
          <c:extLst>
            <c:ext xmlns:c16="http://schemas.microsoft.com/office/drawing/2014/chart" uri="{C3380CC4-5D6E-409C-BE32-E72D297353CC}">
              <c16:uniqueId val="{00000001-C91A-4A44-BA46-8D2E8DC948FE}"/>
            </c:ext>
          </c:extLst>
        </c:ser>
        <c:ser>
          <c:idx val="1"/>
          <c:order val="1"/>
          <c:tx>
            <c:strRef>
              <c:f>'Chart 40'!$C$1</c:f>
              <c:strCache>
                <c:ptCount val="1"/>
                <c:pt idx="0">
                  <c:v>Armenian dram</c:v>
                </c:pt>
              </c:strCache>
            </c:strRef>
          </c:tx>
          <c:spPr>
            <a:ln w="28575" cap="rnd">
              <a:solidFill>
                <a:schemeClr val="accent2"/>
              </a:solidFill>
              <a:round/>
            </a:ln>
            <a:effectLst/>
          </c:spPr>
          <c:marker>
            <c:symbol val="none"/>
          </c:marker>
          <c:cat>
            <c:numRef>
              <c:f>'Chart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40'!$C$2:$C$46</c:f>
              <c:numCache>
                <c:formatCode>General</c:formatCode>
                <c:ptCount val="45"/>
                <c:pt idx="0">
                  <c:v>22.167572162519519</c:v>
                </c:pt>
                <c:pt idx="1">
                  <c:v>37.195493714511514</c:v>
                </c:pt>
                <c:pt idx="2">
                  <c:v>39.958538192850398</c:v>
                </c:pt>
                <c:pt idx="3">
                  <c:v>40.660777622901122</c:v>
                </c:pt>
                <c:pt idx="4">
                  <c:v>39.220642059878742</c:v>
                </c:pt>
                <c:pt idx="5">
                  <c:v>26.703689059886628</c:v>
                </c:pt>
                <c:pt idx="6">
                  <c:v>24.902488537810143</c:v>
                </c:pt>
                <c:pt idx="7">
                  <c:v>25.673021688862335</c:v>
                </c:pt>
                <c:pt idx="8">
                  <c:v>20.240774138469718</c:v>
                </c:pt>
                <c:pt idx="9">
                  <c:v>15.341823346371882</c:v>
                </c:pt>
                <c:pt idx="10">
                  <c:v>11.989211078880274</c:v>
                </c:pt>
                <c:pt idx="11">
                  <c:v>14.005463537219811</c:v>
                </c:pt>
                <c:pt idx="12">
                  <c:v>10.234740473231881</c:v>
                </c:pt>
                <c:pt idx="13">
                  <c:v>-2.8044335455908396</c:v>
                </c:pt>
                <c:pt idx="14">
                  <c:v>5.1220934152301965</c:v>
                </c:pt>
                <c:pt idx="15">
                  <c:v>7.822739276225164</c:v>
                </c:pt>
                <c:pt idx="16">
                  <c:v>10.418451963879406</c:v>
                </c:pt>
                <c:pt idx="17">
                  <c:v>14.926985452723926</c:v>
                </c:pt>
                <c:pt idx="18">
                  <c:v>15.000936315510558</c:v>
                </c:pt>
                <c:pt idx="19">
                  <c:v>14.810597061733176</c:v>
                </c:pt>
                <c:pt idx="20">
                  <c:v>23.241954803248802</c:v>
                </c:pt>
                <c:pt idx="21">
                  <c:v>19.444175612672737</c:v>
                </c:pt>
                <c:pt idx="22">
                  <c:v>19.896107496665039</c:v>
                </c:pt>
                <c:pt idx="23">
                  <c:v>20.535507612828269</c:v>
                </c:pt>
                <c:pt idx="24">
                  <c:v>21.823457956859002</c:v>
                </c:pt>
                <c:pt idx="25">
                  <c:v>21.944437816768072</c:v>
                </c:pt>
                <c:pt idx="26">
                  <c:v>13.436132037414936</c:v>
                </c:pt>
                <c:pt idx="27">
                  <c:v>11.308404675267056</c:v>
                </c:pt>
                <c:pt idx="28">
                  <c:v>6.9934535974892214</c:v>
                </c:pt>
                <c:pt idx="29">
                  <c:v>12.505319590762269</c:v>
                </c:pt>
                <c:pt idx="30">
                  <c:v>12.376967158084696</c:v>
                </c:pt>
                <c:pt idx="31">
                  <c:v>11.917544216077488</c:v>
                </c:pt>
                <c:pt idx="32">
                  <c:v>10.647525456883812</c:v>
                </c:pt>
                <c:pt idx="33">
                  <c:v>7.5227433680573199</c:v>
                </c:pt>
                <c:pt idx="34">
                  <c:v>9.3036563279394073</c:v>
                </c:pt>
                <c:pt idx="35">
                  <c:v>19.15399713835572</c:v>
                </c:pt>
                <c:pt idx="36">
                  <c:v>13.101944472316518</c:v>
                </c:pt>
                <c:pt idx="37">
                  <c:v>14.045867002720144</c:v>
                </c:pt>
                <c:pt idx="38">
                  <c:v>11.271519689443394</c:v>
                </c:pt>
                <c:pt idx="39">
                  <c:v>10.980857204423387</c:v>
                </c:pt>
                <c:pt idx="40">
                  <c:v>13.13461697894715</c:v>
                </c:pt>
                <c:pt idx="41">
                  <c:v>8.9610477383886007</c:v>
                </c:pt>
                <c:pt idx="42">
                  <c:v>14.533098915307491</c:v>
                </c:pt>
                <c:pt idx="43">
                  <c:v>24.421576261343446</c:v>
                </c:pt>
                <c:pt idx="44">
                  <c:v>16.283151871475113</c:v>
                </c:pt>
              </c:numCache>
            </c:numRef>
          </c:val>
          <c:smooth val="0"/>
          <c:extLst>
            <c:ext xmlns:c16="http://schemas.microsoft.com/office/drawing/2014/chart" uri="{C3380CC4-5D6E-409C-BE32-E72D297353CC}">
              <c16:uniqueId val="{00000002-C91A-4A44-BA46-8D2E8DC948FE}"/>
            </c:ext>
          </c:extLst>
        </c:ser>
        <c:ser>
          <c:idx val="2"/>
          <c:order val="2"/>
          <c:tx>
            <c:strRef>
              <c:f>'Chart 40'!$D$1</c:f>
              <c:strCache>
                <c:ptCount val="1"/>
                <c:pt idx="0">
                  <c:v>Foreign currency</c:v>
                </c:pt>
              </c:strCache>
            </c:strRef>
          </c:tx>
          <c:spPr>
            <a:ln w="28575" cap="rnd">
              <a:solidFill>
                <a:schemeClr val="accent3"/>
              </a:solidFill>
              <a:round/>
            </a:ln>
            <a:effectLst/>
          </c:spPr>
          <c:marker>
            <c:symbol val="none"/>
          </c:marker>
          <c:cat>
            <c:numRef>
              <c:f>'Chart 40'!$A$2:$A$46</c:f>
              <c:numCache>
                <c:formatCode>mmm\-yy</c:formatCode>
                <c:ptCount val="4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numCache>
            </c:numRef>
          </c:cat>
          <c:val>
            <c:numRef>
              <c:f>'Chart 40'!$D$2:$D$46</c:f>
              <c:numCache>
                <c:formatCode>General</c:formatCode>
                <c:ptCount val="45"/>
                <c:pt idx="0">
                  <c:v>29.530055966129737</c:v>
                </c:pt>
                <c:pt idx="1">
                  <c:v>26.21950980839236</c:v>
                </c:pt>
                <c:pt idx="2">
                  <c:v>30.036994168503327</c:v>
                </c:pt>
                <c:pt idx="3">
                  <c:v>17.377252934732851</c:v>
                </c:pt>
                <c:pt idx="4">
                  <c:v>6.5513096564651931</c:v>
                </c:pt>
                <c:pt idx="5">
                  <c:v>9.9130413326567179</c:v>
                </c:pt>
                <c:pt idx="6">
                  <c:v>4.5979567145476068</c:v>
                </c:pt>
                <c:pt idx="7">
                  <c:v>8.6386147079025903</c:v>
                </c:pt>
                <c:pt idx="8">
                  <c:v>-1.4898594277904493</c:v>
                </c:pt>
                <c:pt idx="9">
                  <c:v>-3.3583628329760273</c:v>
                </c:pt>
                <c:pt idx="10">
                  <c:v>0.77610040714645834</c:v>
                </c:pt>
                <c:pt idx="11">
                  <c:v>-3.4024103894048494</c:v>
                </c:pt>
                <c:pt idx="12">
                  <c:v>-6.4212092818330859</c:v>
                </c:pt>
                <c:pt idx="13">
                  <c:v>-4.1535721070670348</c:v>
                </c:pt>
                <c:pt idx="14">
                  <c:v>-10.589510738465748</c:v>
                </c:pt>
                <c:pt idx="15">
                  <c:v>-5.0240616326104828</c:v>
                </c:pt>
                <c:pt idx="16">
                  <c:v>0.78425206980713824</c:v>
                </c:pt>
                <c:pt idx="17">
                  <c:v>-0.60343560525917894</c:v>
                </c:pt>
                <c:pt idx="18">
                  <c:v>-4.9538032783934796</c:v>
                </c:pt>
                <c:pt idx="19">
                  <c:v>-14.559009569540905</c:v>
                </c:pt>
                <c:pt idx="20">
                  <c:v>-10.275337813999158</c:v>
                </c:pt>
                <c:pt idx="21">
                  <c:v>-12.290994747100271</c:v>
                </c:pt>
                <c:pt idx="22">
                  <c:v>-7.9118539903046639</c:v>
                </c:pt>
                <c:pt idx="23">
                  <c:v>-20.935807215198878</c:v>
                </c:pt>
                <c:pt idx="24">
                  <c:v>-5.5878204424905675</c:v>
                </c:pt>
                <c:pt idx="25">
                  <c:v>-11.440493931574707</c:v>
                </c:pt>
                <c:pt idx="26">
                  <c:v>-14.12279373404715</c:v>
                </c:pt>
                <c:pt idx="27">
                  <c:v>-15.58625648036913</c:v>
                </c:pt>
                <c:pt idx="28">
                  <c:v>-5.2690797665065929</c:v>
                </c:pt>
                <c:pt idx="29">
                  <c:v>-1.4429654653325343</c:v>
                </c:pt>
                <c:pt idx="30">
                  <c:v>1.3792322612839598</c:v>
                </c:pt>
                <c:pt idx="31">
                  <c:v>9.7154490431927201</c:v>
                </c:pt>
                <c:pt idx="32">
                  <c:v>31.106210231494259</c:v>
                </c:pt>
                <c:pt idx="33">
                  <c:v>82.182413525706664</c:v>
                </c:pt>
                <c:pt idx="34">
                  <c:v>68.393740623223579</c:v>
                </c:pt>
                <c:pt idx="35">
                  <c:v>73.569127475247427</c:v>
                </c:pt>
                <c:pt idx="36">
                  <c:v>68.932865026539588</c:v>
                </c:pt>
                <c:pt idx="37">
                  <c:v>60.246244603265666</c:v>
                </c:pt>
                <c:pt idx="38">
                  <c:v>67.324533816272464</c:v>
                </c:pt>
                <c:pt idx="39">
                  <c:v>72.436584001775799</c:v>
                </c:pt>
                <c:pt idx="40">
                  <c:v>51.098484961849039</c:v>
                </c:pt>
                <c:pt idx="41">
                  <c:v>46.262242441641291</c:v>
                </c:pt>
                <c:pt idx="42">
                  <c:v>40.529744712887691</c:v>
                </c:pt>
                <c:pt idx="43">
                  <c:v>30.523428759633447</c:v>
                </c:pt>
                <c:pt idx="44">
                  <c:v>14.260304740734583</c:v>
                </c:pt>
              </c:numCache>
            </c:numRef>
          </c:val>
          <c:smooth val="0"/>
          <c:extLst>
            <c:ext xmlns:c16="http://schemas.microsoft.com/office/drawing/2014/chart" uri="{C3380CC4-5D6E-409C-BE32-E72D297353CC}">
              <c16:uniqueId val="{00000003-C91A-4A44-BA46-8D2E8DC948FE}"/>
            </c:ext>
          </c:extLst>
        </c:ser>
        <c:dLbls>
          <c:showLegendKey val="0"/>
          <c:showVal val="0"/>
          <c:showCatName val="0"/>
          <c:showSerName val="0"/>
          <c:showPercent val="0"/>
          <c:showBubbleSize val="0"/>
        </c:dLbls>
        <c:marker val="1"/>
        <c:smooth val="0"/>
        <c:axId val="125434496"/>
        <c:axId val="125448576"/>
      </c:lineChart>
      <c:dateAx>
        <c:axId val="125434496"/>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448576"/>
        <c:crosses val="autoZero"/>
        <c:auto val="1"/>
        <c:lblOffset val="100"/>
        <c:baseTimeUnit val="months"/>
      </c:dateAx>
      <c:valAx>
        <c:axId val="12544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434496"/>
        <c:crosses val="autoZero"/>
        <c:crossBetween val="between"/>
      </c:valAx>
      <c:valAx>
        <c:axId val="125450112"/>
        <c:scaling>
          <c:orientation val="minMax"/>
          <c:max val="15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5451648"/>
        <c:crosses val="max"/>
        <c:crossBetween val="between"/>
      </c:valAx>
      <c:dateAx>
        <c:axId val="125451648"/>
        <c:scaling>
          <c:orientation val="minMax"/>
        </c:scaling>
        <c:delete val="1"/>
        <c:axPos val="b"/>
        <c:numFmt formatCode="mmm\-yy" sourceLinked="1"/>
        <c:majorTickMark val="out"/>
        <c:minorTickMark val="none"/>
        <c:tickLblPos val="nextTo"/>
        <c:crossAx val="125450112"/>
        <c:crosses val="autoZero"/>
        <c:auto val="1"/>
        <c:lblOffset val="100"/>
        <c:baseTimeUnit val="months"/>
      </c:dateAx>
      <c:spPr>
        <a:noFill/>
        <a:ln>
          <a:noFill/>
        </a:ln>
        <a:effectLst/>
      </c:spPr>
    </c:plotArea>
    <c:legend>
      <c:legendPos val="b"/>
      <c:layout>
        <c:manualLayout>
          <c:xMode val="edge"/>
          <c:yMode val="edge"/>
          <c:x val="2.8293652642532113E-2"/>
          <c:y val="0.83577347399820145"/>
          <c:w val="0.95997361109926282"/>
          <c:h val="0.1642265260017985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2838890173783E-2"/>
          <c:y val="0.17532284538076903"/>
          <c:w val="0.82783767176332201"/>
          <c:h val="0.44920255001199605"/>
        </c:manualLayout>
      </c:layout>
      <c:lineChart>
        <c:grouping val="standard"/>
        <c:varyColors val="0"/>
        <c:ser>
          <c:idx val="1"/>
          <c:order val="0"/>
          <c:tx>
            <c:strRef>
              <c:f>'Chart 41'!$B$1</c:f>
              <c:strCache>
                <c:ptCount val="1"/>
                <c:pt idx="0">
                  <c:v>USD/AMD</c:v>
                </c:pt>
              </c:strCache>
            </c:strRef>
          </c:tx>
          <c:spPr>
            <a:ln w="28575" cap="rnd">
              <a:solidFill>
                <a:schemeClr val="accent2"/>
              </a:solidFill>
              <a:round/>
            </a:ln>
            <a:effectLst/>
          </c:spPr>
          <c:marker>
            <c:symbol val="none"/>
          </c:marker>
          <c:cat>
            <c:numRef>
              <c:f>'Chart 41'!$A$503:$A$943</c:f>
              <c:numCache>
                <c:formatCode>m/d/yyyy</c:formatCode>
                <c:ptCount val="441"/>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pt idx="316">
                  <c:v>45019</c:v>
                </c:pt>
                <c:pt idx="317">
                  <c:v>45020</c:v>
                </c:pt>
                <c:pt idx="318">
                  <c:v>45021</c:v>
                </c:pt>
                <c:pt idx="319">
                  <c:v>45022</c:v>
                </c:pt>
                <c:pt idx="320">
                  <c:v>45023</c:v>
                </c:pt>
                <c:pt idx="321">
                  <c:v>45026</c:v>
                </c:pt>
                <c:pt idx="322">
                  <c:v>45027</c:v>
                </c:pt>
                <c:pt idx="323">
                  <c:v>45028</c:v>
                </c:pt>
                <c:pt idx="324">
                  <c:v>45029</c:v>
                </c:pt>
                <c:pt idx="325">
                  <c:v>45030</c:v>
                </c:pt>
                <c:pt idx="326">
                  <c:v>45033</c:v>
                </c:pt>
                <c:pt idx="327">
                  <c:v>45034</c:v>
                </c:pt>
                <c:pt idx="328">
                  <c:v>45035</c:v>
                </c:pt>
                <c:pt idx="329">
                  <c:v>45036</c:v>
                </c:pt>
                <c:pt idx="330">
                  <c:v>45037</c:v>
                </c:pt>
                <c:pt idx="331">
                  <c:v>45041</c:v>
                </c:pt>
                <c:pt idx="332">
                  <c:v>45042</c:v>
                </c:pt>
                <c:pt idx="333">
                  <c:v>45043</c:v>
                </c:pt>
                <c:pt idx="334">
                  <c:v>45044</c:v>
                </c:pt>
                <c:pt idx="335">
                  <c:v>45048</c:v>
                </c:pt>
                <c:pt idx="336">
                  <c:v>45049</c:v>
                </c:pt>
                <c:pt idx="337">
                  <c:v>45050</c:v>
                </c:pt>
                <c:pt idx="338">
                  <c:v>45051</c:v>
                </c:pt>
                <c:pt idx="339">
                  <c:v>45054</c:v>
                </c:pt>
                <c:pt idx="340">
                  <c:v>45056</c:v>
                </c:pt>
                <c:pt idx="341">
                  <c:v>45057</c:v>
                </c:pt>
                <c:pt idx="342">
                  <c:v>45058</c:v>
                </c:pt>
                <c:pt idx="343">
                  <c:v>45061</c:v>
                </c:pt>
                <c:pt idx="344">
                  <c:v>45062</c:v>
                </c:pt>
                <c:pt idx="345">
                  <c:v>45063</c:v>
                </c:pt>
                <c:pt idx="346">
                  <c:v>45064</c:v>
                </c:pt>
                <c:pt idx="347">
                  <c:v>45065</c:v>
                </c:pt>
                <c:pt idx="348">
                  <c:v>45068</c:v>
                </c:pt>
                <c:pt idx="349">
                  <c:v>45069</c:v>
                </c:pt>
                <c:pt idx="350">
                  <c:v>45070</c:v>
                </c:pt>
                <c:pt idx="351">
                  <c:v>45071</c:v>
                </c:pt>
                <c:pt idx="352">
                  <c:v>45072</c:v>
                </c:pt>
                <c:pt idx="353">
                  <c:v>45075</c:v>
                </c:pt>
                <c:pt idx="354">
                  <c:v>45076</c:v>
                </c:pt>
                <c:pt idx="355">
                  <c:v>45077</c:v>
                </c:pt>
                <c:pt idx="356">
                  <c:v>45078</c:v>
                </c:pt>
                <c:pt idx="357">
                  <c:v>45079</c:v>
                </c:pt>
                <c:pt idx="358">
                  <c:v>45082</c:v>
                </c:pt>
                <c:pt idx="359">
                  <c:v>45083</c:v>
                </c:pt>
                <c:pt idx="360">
                  <c:v>45084</c:v>
                </c:pt>
                <c:pt idx="361">
                  <c:v>45085</c:v>
                </c:pt>
                <c:pt idx="362">
                  <c:v>45086</c:v>
                </c:pt>
                <c:pt idx="363">
                  <c:v>45089</c:v>
                </c:pt>
                <c:pt idx="364">
                  <c:v>45090</c:v>
                </c:pt>
                <c:pt idx="365">
                  <c:v>45091</c:v>
                </c:pt>
                <c:pt idx="366">
                  <c:v>45092</c:v>
                </c:pt>
                <c:pt idx="367">
                  <c:v>45093</c:v>
                </c:pt>
                <c:pt idx="368">
                  <c:v>45096</c:v>
                </c:pt>
                <c:pt idx="369">
                  <c:v>45097</c:v>
                </c:pt>
                <c:pt idx="370">
                  <c:v>45098</c:v>
                </c:pt>
                <c:pt idx="371">
                  <c:v>45099</c:v>
                </c:pt>
                <c:pt idx="372">
                  <c:v>45100</c:v>
                </c:pt>
                <c:pt idx="373">
                  <c:v>45103</c:v>
                </c:pt>
                <c:pt idx="374">
                  <c:v>45104</c:v>
                </c:pt>
                <c:pt idx="375">
                  <c:v>45105</c:v>
                </c:pt>
                <c:pt idx="376">
                  <c:v>45106</c:v>
                </c:pt>
                <c:pt idx="377">
                  <c:v>45107</c:v>
                </c:pt>
                <c:pt idx="378">
                  <c:v>45110</c:v>
                </c:pt>
                <c:pt idx="379">
                  <c:v>45111</c:v>
                </c:pt>
                <c:pt idx="380">
                  <c:v>45113</c:v>
                </c:pt>
                <c:pt idx="381">
                  <c:v>45114</c:v>
                </c:pt>
                <c:pt idx="382">
                  <c:v>45117</c:v>
                </c:pt>
                <c:pt idx="383">
                  <c:v>45118</c:v>
                </c:pt>
                <c:pt idx="384">
                  <c:v>45119</c:v>
                </c:pt>
                <c:pt idx="385">
                  <c:v>45120</c:v>
                </c:pt>
                <c:pt idx="386">
                  <c:v>45121</c:v>
                </c:pt>
                <c:pt idx="387">
                  <c:v>45124</c:v>
                </c:pt>
                <c:pt idx="388">
                  <c:v>45125</c:v>
                </c:pt>
                <c:pt idx="389">
                  <c:v>45126</c:v>
                </c:pt>
                <c:pt idx="390">
                  <c:v>45127</c:v>
                </c:pt>
                <c:pt idx="391">
                  <c:v>45128</c:v>
                </c:pt>
                <c:pt idx="392">
                  <c:v>45131</c:v>
                </c:pt>
                <c:pt idx="393">
                  <c:v>45132</c:v>
                </c:pt>
                <c:pt idx="394">
                  <c:v>45133</c:v>
                </c:pt>
                <c:pt idx="395">
                  <c:v>45134</c:v>
                </c:pt>
                <c:pt idx="396">
                  <c:v>45135</c:v>
                </c:pt>
                <c:pt idx="397">
                  <c:v>45138</c:v>
                </c:pt>
                <c:pt idx="398">
                  <c:v>45139</c:v>
                </c:pt>
                <c:pt idx="399">
                  <c:v>45140</c:v>
                </c:pt>
                <c:pt idx="400">
                  <c:v>45141</c:v>
                </c:pt>
                <c:pt idx="401">
                  <c:v>45142</c:v>
                </c:pt>
                <c:pt idx="402">
                  <c:v>45145</c:v>
                </c:pt>
                <c:pt idx="403">
                  <c:v>45146</c:v>
                </c:pt>
                <c:pt idx="404">
                  <c:v>45147</c:v>
                </c:pt>
                <c:pt idx="405">
                  <c:v>45148</c:v>
                </c:pt>
                <c:pt idx="406">
                  <c:v>45149</c:v>
                </c:pt>
                <c:pt idx="407">
                  <c:v>45152</c:v>
                </c:pt>
                <c:pt idx="408">
                  <c:v>45153</c:v>
                </c:pt>
                <c:pt idx="409">
                  <c:v>45154</c:v>
                </c:pt>
                <c:pt idx="410">
                  <c:v>45155</c:v>
                </c:pt>
                <c:pt idx="411">
                  <c:v>45156</c:v>
                </c:pt>
                <c:pt idx="412">
                  <c:v>45159</c:v>
                </c:pt>
                <c:pt idx="413">
                  <c:v>45160</c:v>
                </c:pt>
                <c:pt idx="414">
                  <c:v>45161</c:v>
                </c:pt>
                <c:pt idx="415">
                  <c:v>45162</c:v>
                </c:pt>
                <c:pt idx="416">
                  <c:v>45163</c:v>
                </c:pt>
                <c:pt idx="417">
                  <c:v>45166</c:v>
                </c:pt>
                <c:pt idx="418">
                  <c:v>45167</c:v>
                </c:pt>
                <c:pt idx="419">
                  <c:v>45168</c:v>
                </c:pt>
                <c:pt idx="420">
                  <c:v>45169</c:v>
                </c:pt>
                <c:pt idx="421">
                  <c:v>45170</c:v>
                </c:pt>
                <c:pt idx="422">
                  <c:v>45173</c:v>
                </c:pt>
                <c:pt idx="423">
                  <c:v>45174</c:v>
                </c:pt>
                <c:pt idx="424">
                  <c:v>45175</c:v>
                </c:pt>
                <c:pt idx="425">
                  <c:v>45176</c:v>
                </c:pt>
                <c:pt idx="426">
                  <c:v>45177</c:v>
                </c:pt>
                <c:pt idx="427">
                  <c:v>45180</c:v>
                </c:pt>
                <c:pt idx="428">
                  <c:v>45181</c:v>
                </c:pt>
                <c:pt idx="429">
                  <c:v>45182</c:v>
                </c:pt>
                <c:pt idx="430">
                  <c:v>45183</c:v>
                </c:pt>
                <c:pt idx="431">
                  <c:v>45184</c:v>
                </c:pt>
                <c:pt idx="432">
                  <c:v>45187</c:v>
                </c:pt>
                <c:pt idx="433">
                  <c:v>45188</c:v>
                </c:pt>
                <c:pt idx="434">
                  <c:v>45189</c:v>
                </c:pt>
                <c:pt idx="435">
                  <c:v>45191</c:v>
                </c:pt>
                <c:pt idx="436">
                  <c:v>45194</c:v>
                </c:pt>
                <c:pt idx="437">
                  <c:v>45195</c:v>
                </c:pt>
                <c:pt idx="438">
                  <c:v>45196</c:v>
                </c:pt>
                <c:pt idx="439">
                  <c:v>45197</c:v>
                </c:pt>
                <c:pt idx="440">
                  <c:v>45198</c:v>
                </c:pt>
              </c:numCache>
            </c:numRef>
          </c:cat>
          <c:val>
            <c:numRef>
              <c:f>'Chart 41'!$B$503:$B$943</c:f>
              <c:numCache>
                <c:formatCode>General</c:formatCode>
                <c:ptCount val="441"/>
                <c:pt idx="0">
                  <c:v>481.59</c:v>
                </c:pt>
                <c:pt idx="1">
                  <c:v>482.19</c:v>
                </c:pt>
                <c:pt idx="2">
                  <c:v>482.55</c:v>
                </c:pt>
                <c:pt idx="3">
                  <c:v>482.79</c:v>
                </c:pt>
                <c:pt idx="4">
                  <c:v>482.96</c:v>
                </c:pt>
                <c:pt idx="5">
                  <c:v>482.32</c:v>
                </c:pt>
                <c:pt idx="6">
                  <c:v>481.49</c:v>
                </c:pt>
                <c:pt idx="7">
                  <c:v>480.83</c:v>
                </c:pt>
                <c:pt idx="8">
                  <c:v>480.88</c:v>
                </c:pt>
                <c:pt idx="9">
                  <c:v>481.49</c:v>
                </c:pt>
                <c:pt idx="10">
                  <c:v>481.52</c:v>
                </c:pt>
                <c:pt idx="11">
                  <c:v>481.65</c:v>
                </c:pt>
                <c:pt idx="12">
                  <c:v>481.66</c:v>
                </c:pt>
                <c:pt idx="13">
                  <c:v>482.12</c:v>
                </c:pt>
                <c:pt idx="14">
                  <c:v>481.63</c:v>
                </c:pt>
                <c:pt idx="15">
                  <c:v>482.26</c:v>
                </c:pt>
                <c:pt idx="16">
                  <c:v>482.47</c:v>
                </c:pt>
                <c:pt idx="17">
                  <c:v>482.57</c:v>
                </c:pt>
                <c:pt idx="18">
                  <c:v>482.78</c:v>
                </c:pt>
                <c:pt idx="19">
                  <c:v>483.38</c:v>
                </c:pt>
                <c:pt idx="20">
                  <c:v>482.52</c:v>
                </c:pt>
                <c:pt idx="21">
                  <c:v>482.3</c:v>
                </c:pt>
                <c:pt idx="22">
                  <c:v>481.63</c:v>
                </c:pt>
                <c:pt idx="23">
                  <c:v>481.26</c:v>
                </c:pt>
                <c:pt idx="24">
                  <c:v>480.29</c:v>
                </c:pt>
                <c:pt idx="25">
                  <c:v>479.11</c:v>
                </c:pt>
                <c:pt idx="26">
                  <c:v>479.04</c:v>
                </c:pt>
                <c:pt idx="27">
                  <c:v>478.94</c:v>
                </c:pt>
                <c:pt idx="28">
                  <c:v>478.87</c:v>
                </c:pt>
                <c:pt idx="29">
                  <c:v>479.29</c:v>
                </c:pt>
                <c:pt idx="30">
                  <c:v>479.13</c:v>
                </c:pt>
                <c:pt idx="31">
                  <c:v>478.38</c:v>
                </c:pt>
                <c:pt idx="32">
                  <c:v>479</c:v>
                </c:pt>
                <c:pt idx="33">
                  <c:v>478.7</c:v>
                </c:pt>
                <c:pt idx="34">
                  <c:v>478.43</c:v>
                </c:pt>
                <c:pt idx="35">
                  <c:v>478.78</c:v>
                </c:pt>
                <c:pt idx="36">
                  <c:v>479.78</c:v>
                </c:pt>
                <c:pt idx="37">
                  <c:v>482.12</c:v>
                </c:pt>
                <c:pt idx="38">
                  <c:v>483.92</c:v>
                </c:pt>
                <c:pt idx="39">
                  <c:v>484.86</c:v>
                </c:pt>
                <c:pt idx="40">
                  <c:v>489.36</c:v>
                </c:pt>
                <c:pt idx="41">
                  <c:v>496.48</c:v>
                </c:pt>
                <c:pt idx="42">
                  <c:v>503.08</c:v>
                </c:pt>
                <c:pt idx="43">
                  <c:v>510.18</c:v>
                </c:pt>
                <c:pt idx="44">
                  <c:v>512.41</c:v>
                </c:pt>
                <c:pt idx="45">
                  <c:v>516.01</c:v>
                </c:pt>
                <c:pt idx="46">
                  <c:v>518.28</c:v>
                </c:pt>
                <c:pt idx="47">
                  <c:v>514.97</c:v>
                </c:pt>
                <c:pt idx="48">
                  <c:v>507.94</c:v>
                </c:pt>
                <c:pt idx="49">
                  <c:v>499.04</c:v>
                </c:pt>
                <c:pt idx="50">
                  <c:v>490.49</c:v>
                </c:pt>
                <c:pt idx="51">
                  <c:v>488.6</c:v>
                </c:pt>
                <c:pt idx="52">
                  <c:v>488.77</c:v>
                </c:pt>
                <c:pt idx="53">
                  <c:v>488.86</c:v>
                </c:pt>
                <c:pt idx="54">
                  <c:v>489.15</c:v>
                </c:pt>
                <c:pt idx="55">
                  <c:v>489.81</c:v>
                </c:pt>
                <c:pt idx="56">
                  <c:v>490.3</c:v>
                </c:pt>
                <c:pt idx="57">
                  <c:v>490.37</c:v>
                </c:pt>
                <c:pt idx="58">
                  <c:v>490.4</c:v>
                </c:pt>
                <c:pt idx="59">
                  <c:v>487.77</c:v>
                </c:pt>
                <c:pt idx="60">
                  <c:v>485.91</c:v>
                </c:pt>
                <c:pt idx="61">
                  <c:v>484.78</c:v>
                </c:pt>
                <c:pt idx="62">
                  <c:v>483.15</c:v>
                </c:pt>
                <c:pt idx="63">
                  <c:v>481.59</c:v>
                </c:pt>
                <c:pt idx="64">
                  <c:v>479.38</c:v>
                </c:pt>
                <c:pt idx="65">
                  <c:v>476.92</c:v>
                </c:pt>
                <c:pt idx="66">
                  <c:v>475.69</c:v>
                </c:pt>
                <c:pt idx="67">
                  <c:v>474.84</c:v>
                </c:pt>
                <c:pt idx="68">
                  <c:v>473.13</c:v>
                </c:pt>
                <c:pt idx="69">
                  <c:v>472.43</c:v>
                </c:pt>
                <c:pt idx="70">
                  <c:v>471.51</c:v>
                </c:pt>
                <c:pt idx="71">
                  <c:v>471.44</c:v>
                </c:pt>
                <c:pt idx="72">
                  <c:v>471.35</c:v>
                </c:pt>
                <c:pt idx="73">
                  <c:v>470.83</c:v>
                </c:pt>
                <c:pt idx="74">
                  <c:v>469.21</c:v>
                </c:pt>
                <c:pt idx="75">
                  <c:v>467.77</c:v>
                </c:pt>
                <c:pt idx="76">
                  <c:v>467.28</c:v>
                </c:pt>
                <c:pt idx="77">
                  <c:v>466.52</c:v>
                </c:pt>
                <c:pt idx="78">
                  <c:v>463.14</c:v>
                </c:pt>
                <c:pt idx="79">
                  <c:v>459.98</c:v>
                </c:pt>
                <c:pt idx="80">
                  <c:v>456.67</c:v>
                </c:pt>
                <c:pt idx="81">
                  <c:v>453.26</c:v>
                </c:pt>
                <c:pt idx="82">
                  <c:v>449.65</c:v>
                </c:pt>
                <c:pt idx="83">
                  <c:v>450.79</c:v>
                </c:pt>
                <c:pt idx="84">
                  <c:v>454.63</c:v>
                </c:pt>
                <c:pt idx="85">
                  <c:v>464.49</c:v>
                </c:pt>
                <c:pt idx="86">
                  <c:v>474.38</c:v>
                </c:pt>
                <c:pt idx="87">
                  <c:v>472.64</c:v>
                </c:pt>
                <c:pt idx="88">
                  <c:v>466.87</c:v>
                </c:pt>
                <c:pt idx="89">
                  <c:v>460.13</c:v>
                </c:pt>
                <c:pt idx="90">
                  <c:v>455.94</c:v>
                </c:pt>
                <c:pt idx="91">
                  <c:v>454.99</c:v>
                </c:pt>
                <c:pt idx="92">
                  <c:v>454.86</c:v>
                </c:pt>
                <c:pt idx="93">
                  <c:v>457.49</c:v>
                </c:pt>
                <c:pt idx="94">
                  <c:v>459.4</c:v>
                </c:pt>
                <c:pt idx="95">
                  <c:v>458.98</c:v>
                </c:pt>
                <c:pt idx="96">
                  <c:v>455.73</c:v>
                </c:pt>
                <c:pt idx="97">
                  <c:v>452.7</c:v>
                </c:pt>
                <c:pt idx="98">
                  <c:v>450.71</c:v>
                </c:pt>
                <c:pt idx="99">
                  <c:v>447.17</c:v>
                </c:pt>
                <c:pt idx="100">
                  <c:v>448.18</c:v>
                </c:pt>
                <c:pt idx="101">
                  <c:v>449.56</c:v>
                </c:pt>
                <c:pt idx="102">
                  <c:v>447.99</c:v>
                </c:pt>
                <c:pt idx="103">
                  <c:v>445.64</c:v>
                </c:pt>
                <c:pt idx="104">
                  <c:v>443.26</c:v>
                </c:pt>
                <c:pt idx="105">
                  <c:v>440.15</c:v>
                </c:pt>
                <c:pt idx="106">
                  <c:v>437.62</c:v>
                </c:pt>
                <c:pt idx="107">
                  <c:v>433.87</c:v>
                </c:pt>
                <c:pt idx="108">
                  <c:v>430.79</c:v>
                </c:pt>
                <c:pt idx="109">
                  <c:v>426.85</c:v>
                </c:pt>
                <c:pt idx="110">
                  <c:v>421.95</c:v>
                </c:pt>
                <c:pt idx="111">
                  <c:v>418.64</c:v>
                </c:pt>
                <c:pt idx="112">
                  <c:v>419.63</c:v>
                </c:pt>
                <c:pt idx="113">
                  <c:v>424.42</c:v>
                </c:pt>
                <c:pt idx="114">
                  <c:v>427.53</c:v>
                </c:pt>
                <c:pt idx="115">
                  <c:v>425.3</c:v>
                </c:pt>
                <c:pt idx="116">
                  <c:v>421.03</c:v>
                </c:pt>
                <c:pt idx="117">
                  <c:v>417.01</c:v>
                </c:pt>
                <c:pt idx="118">
                  <c:v>412.62</c:v>
                </c:pt>
                <c:pt idx="119">
                  <c:v>410.82</c:v>
                </c:pt>
                <c:pt idx="120">
                  <c:v>408.56</c:v>
                </c:pt>
                <c:pt idx="121">
                  <c:v>409.64</c:v>
                </c:pt>
                <c:pt idx="122">
                  <c:v>408.39</c:v>
                </c:pt>
                <c:pt idx="123">
                  <c:v>408.31</c:v>
                </c:pt>
                <c:pt idx="124">
                  <c:v>407.21</c:v>
                </c:pt>
                <c:pt idx="125">
                  <c:v>407.95</c:v>
                </c:pt>
                <c:pt idx="126">
                  <c:v>407.52</c:v>
                </c:pt>
                <c:pt idx="127">
                  <c:v>408.2</c:v>
                </c:pt>
                <c:pt idx="128">
                  <c:v>409.38</c:v>
                </c:pt>
                <c:pt idx="129">
                  <c:v>410.67</c:v>
                </c:pt>
                <c:pt idx="130">
                  <c:v>410.96</c:v>
                </c:pt>
                <c:pt idx="131">
                  <c:v>411.04</c:v>
                </c:pt>
                <c:pt idx="132">
                  <c:v>411.84</c:v>
                </c:pt>
                <c:pt idx="133">
                  <c:v>412.63</c:v>
                </c:pt>
                <c:pt idx="134">
                  <c:v>413.42</c:v>
                </c:pt>
                <c:pt idx="135">
                  <c:v>415.05</c:v>
                </c:pt>
                <c:pt idx="136">
                  <c:v>415.35</c:v>
                </c:pt>
                <c:pt idx="137">
                  <c:v>415.6</c:v>
                </c:pt>
                <c:pt idx="138">
                  <c:v>414.84</c:v>
                </c:pt>
                <c:pt idx="139">
                  <c:v>413.1</c:v>
                </c:pt>
                <c:pt idx="140">
                  <c:v>411.32</c:v>
                </c:pt>
                <c:pt idx="141">
                  <c:v>409.43</c:v>
                </c:pt>
                <c:pt idx="142">
                  <c:v>407.85</c:v>
                </c:pt>
                <c:pt idx="143">
                  <c:v>406.69</c:v>
                </c:pt>
                <c:pt idx="144">
                  <c:v>407.71</c:v>
                </c:pt>
                <c:pt idx="145">
                  <c:v>407.53</c:v>
                </c:pt>
                <c:pt idx="146">
                  <c:v>406.97</c:v>
                </c:pt>
                <c:pt idx="147">
                  <c:v>406.42</c:v>
                </c:pt>
                <c:pt idx="148">
                  <c:v>405.95</c:v>
                </c:pt>
                <c:pt idx="149">
                  <c:v>406.14</c:v>
                </c:pt>
                <c:pt idx="150">
                  <c:v>406.61</c:v>
                </c:pt>
                <c:pt idx="151">
                  <c:v>406.28</c:v>
                </c:pt>
                <c:pt idx="152">
                  <c:v>405.78</c:v>
                </c:pt>
                <c:pt idx="153">
                  <c:v>406.09</c:v>
                </c:pt>
                <c:pt idx="154">
                  <c:v>405.91</c:v>
                </c:pt>
                <c:pt idx="155">
                  <c:v>406.19</c:v>
                </c:pt>
                <c:pt idx="156">
                  <c:v>406.09</c:v>
                </c:pt>
                <c:pt idx="157">
                  <c:v>405.96</c:v>
                </c:pt>
                <c:pt idx="158">
                  <c:v>405.79</c:v>
                </c:pt>
                <c:pt idx="159">
                  <c:v>405.15</c:v>
                </c:pt>
                <c:pt idx="160">
                  <c:v>405.46</c:v>
                </c:pt>
                <c:pt idx="161">
                  <c:v>404.93</c:v>
                </c:pt>
                <c:pt idx="162">
                  <c:v>404.87</c:v>
                </c:pt>
                <c:pt idx="163">
                  <c:v>404.94</c:v>
                </c:pt>
                <c:pt idx="164">
                  <c:v>404.82</c:v>
                </c:pt>
                <c:pt idx="165">
                  <c:v>405.12</c:v>
                </c:pt>
                <c:pt idx="166">
                  <c:v>404.77</c:v>
                </c:pt>
                <c:pt idx="167">
                  <c:v>404.56</c:v>
                </c:pt>
                <c:pt idx="168">
                  <c:v>404.74</c:v>
                </c:pt>
                <c:pt idx="169">
                  <c:v>404.59</c:v>
                </c:pt>
                <c:pt idx="170">
                  <c:v>404.74</c:v>
                </c:pt>
                <c:pt idx="171">
                  <c:v>404.8</c:v>
                </c:pt>
                <c:pt idx="172">
                  <c:v>404.9</c:v>
                </c:pt>
                <c:pt idx="173">
                  <c:v>405.11</c:v>
                </c:pt>
                <c:pt idx="174">
                  <c:v>405.32</c:v>
                </c:pt>
                <c:pt idx="175">
                  <c:v>405.47</c:v>
                </c:pt>
                <c:pt idx="176">
                  <c:v>405.71</c:v>
                </c:pt>
                <c:pt idx="177">
                  <c:v>406.73</c:v>
                </c:pt>
                <c:pt idx="178">
                  <c:v>411.14</c:v>
                </c:pt>
                <c:pt idx="179">
                  <c:v>415.97</c:v>
                </c:pt>
                <c:pt idx="180">
                  <c:v>418.3</c:v>
                </c:pt>
                <c:pt idx="181">
                  <c:v>417.92</c:v>
                </c:pt>
                <c:pt idx="182">
                  <c:v>418.04</c:v>
                </c:pt>
                <c:pt idx="183">
                  <c:v>416.27</c:v>
                </c:pt>
                <c:pt idx="184">
                  <c:v>413.06</c:v>
                </c:pt>
                <c:pt idx="185">
                  <c:v>409.82</c:v>
                </c:pt>
                <c:pt idx="186">
                  <c:v>408.04</c:v>
                </c:pt>
                <c:pt idx="187">
                  <c:v>405.93</c:v>
                </c:pt>
                <c:pt idx="188">
                  <c:v>405.65</c:v>
                </c:pt>
                <c:pt idx="189">
                  <c:v>406.22</c:v>
                </c:pt>
                <c:pt idx="190">
                  <c:v>406.49</c:v>
                </c:pt>
                <c:pt idx="191">
                  <c:v>405.7</c:v>
                </c:pt>
                <c:pt idx="192">
                  <c:v>405.46</c:v>
                </c:pt>
                <c:pt idx="193">
                  <c:v>404.56</c:v>
                </c:pt>
                <c:pt idx="194">
                  <c:v>404.3</c:v>
                </c:pt>
                <c:pt idx="195">
                  <c:v>404.02</c:v>
                </c:pt>
                <c:pt idx="196">
                  <c:v>403.73</c:v>
                </c:pt>
                <c:pt idx="197">
                  <c:v>403.91</c:v>
                </c:pt>
                <c:pt idx="198">
                  <c:v>403.94</c:v>
                </c:pt>
                <c:pt idx="199">
                  <c:v>404.13</c:v>
                </c:pt>
                <c:pt idx="200">
                  <c:v>403.96</c:v>
                </c:pt>
                <c:pt idx="201">
                  <c:v>403.99</c:v>
                </c:pt>
                <c:pt idx="202">
                  <c:v>403.59</c:v>
                </c:pt>
                <c:pt idx="203">
                  <c:v>403.01</c:v>
                </c:pt>
                <c:pt idx="204">
                  <c:v>402.33</c:v>
                </c:pt>
                <c:pt idx="205">
                  <c:v>400.91</c:v>
                </c:pt>
                <c:pt idx="206">
                  <c:v>399.38</c:v>
                </c:pt>
                <c:pt idx="207">
                  <c:v>396.7</c:v>
                </c:pt>
                <c:pt idx="208">
                  <c:v>395.53</c:v>
                </c:pt>
                <c:pt idx="209">
                  <c:v>395.4</c:v>
                </c:pt>
                <c:pt idx="210">
                  <c:v>395.19</c:v>
                </c:pt>
                <c:pt idx="211">
                  <c:v>395.37</c:v>
                </c:pt>
                <c:pt idx="212">
                  <c:v>395.34</c:v>
                </c:pt>
                <c:pt idx="213">
                  <c:v>395.52</c:v>
                </c:pt>
                <c:pt idx="214">
                  <c:v>395.94</c:v>
                </c:pt>
                <c:pt idx="215">
                  <c:v>396.21</c:v>
                </c:pt>
                <c:pt idx="216">
                  <c:v>394.66</c:v>
                </c:pt>
                <c:pt idx="217">
                  <c:v>395.27</c:v>
                </c:pt>
                <c:pt idx="218">
                  <c:v>396.12</c:v>
                </c:pt>
                <c:pt idx="219">
                  <c:v>395.93</c:v>
                </c:pt>
                <c:pt idx="220">
                  <c:v>395.83</c:v>
                </c:pt>
                <c:pt idx="221">
                  <c:v>395.15</c:v>
                </c:pt>
                <c:pt idx="222">
                  <c:v>395.53</c:v>
                </c:pt>
                <c:pt idx="223">
                  <c:v>395.19</c:v>
                </c:pt>
                <c:pt idx="224">
                  <c:v>395.18</c:v>
                </c:pt>
                <c:pt idx="225">
                  <c:v>394.79</c:v>
                </c:pt>
                <c:pt idx="226">
                  <c:v>394.93</c:v>
                </c:pt>
                <c:pt idx="227">
                  <c:v>395.29</c:v>
                </c:pt>
                <c:pt idx="228">
                  <c:v>395.05</c:v>
                </c:pt>
                <c:pt idx="229">
                  <c:v>395.92</c:v>
                </c:pt>
                <c:pt idx="230">
                  <c:v>395.12</c:v>
                </c:pt>
                <c:pt idx="231">
                  <c:v>394.87</c:v>
                </c:pt>
                <c:pt idx="232">
                  <c:v>395.35</c:v>
                </c:pt>
                <c:pt idx="233">
                  <c:v>395.2</c:v>
                </c:pt>
                <c:pt idx="234">
                  <c:v>395.91</c:v>
                </c:pt>
                <c:pt idx="235">
                  <c:v>395.59</c:v>
                </c:pt>
                <c:pt idx="236">
                  <c:v>395.72</c:v>
                </c:pt>
                <c:pt idx="237">
                  <c:v>395.15</c:v>
                </c:pt>
                <c:pt idx="238">
                  <c:v>395.3</c:v>
                </c:pt>
                <c:pt idx="239">
                  <c:v>395.53</c:v>
                </c:pt>
                <c:pt idx="240">
                  <c:v>395.07</c:v>
                </c:pt>
                <c:pt idx="241">
                  <c:v>394.13</c:v>
                </c:pt>
                <c:pt idx="242">
                  <c:v>394.26</c:v>
                </c:pt>
                <c:pt idx="243">
                  <c:v>394.45</c:v>
                </c:pt>
                <c:pt idx="244">
                  <c:v>394.29</c:v>
                </c:pt>
                <c:pt idx="245">
                  <c:v>393.73</c:v>
                </c:pt>
                <c:pt idx="246">
                  <c:v>393.97</c:v>
                </c:pt>
                <c:pt idx="247">
                  <c:v>394.07</c:v>
                </c:pt>
                <c:pt idx="248">
                  <c:v>393.81</c:v>
                </c:pt>
                <c:pt idx="249">
                  <c:v>394.49</c:v>
                </c:pt>
                <c:pt idx="250">
                  <c:v>393.6</c:v>
                </c:pt>
                <c:pt idx="251">
                  <c:v>393.27</c:v>
                </c:pt>
                <c:pt idx="252">
                  <c:v>393.41</c:v>
                </c:pt>
                <c:pt idx="253">
                  <c:v>393.57</c:v>
                </c:pt>
                <c:pt idx="254">
                  <c:v>394.69</c:v>
                </c:pt>
                <c:pt idx="255">
                  <c:v>394.49</c:v>
                </c:pt>
                <c:pt idx="256">
                  <c:v>394.78</c:v>
                </c:pt>
                <c:pt idx="257">
                  <c:v>394.93</c:v>
                </c:pt>
                <c:pt idx="258">
                  <c:v>395.13</c:v>
                </c:pt>
                <c:pt idx="259">
                  <c:v>395.96</c:v>
                </c:pt>
                <c:pt idx="260">
                  <c:v>396.31</c:v>
                </c:pt>
                <c:pt idx="261">
                  <c:v>396.56</c:v>
                </c:pt>
                <c:pt idx="262">
                  <c:v>396.8</c:v>
                </c:pt>
                <c:pt idx="263">
                  <c:v>396.84</c:v>
                </c:pt>
                <c:pt idx="264">
                  <c:v>396.36</c:v>
                </c:pt>
                <c:pt idx="265">
                  <c:v>396.37</c:v>
                </c:pt>
                <c:pt idx="266">
                  <c:v>396.25</c:v>
                </c:pt>
                <c:pt idx="267">
                  <c:v>396.66</c:v>
                </c:pt>
                <c:pt idx="268">
                  <c:v>396.4</c:v>
                </c:pt>
                <c:pt idx="269">
                  <c:v>396.02</c:v>
                </c:pt>
                <c:pt idx="270">
                  <c:v>395.65</c:v>
                </c:pt>
                <c:pt idx="271">
                  <c:v>396.02</c:v>
                </c:pt>
                <c:pt idx="272">
                  <c:v>395.88</c:v>
                </c:pt>
                <c:pt idx="273">
                  <c:v>395.67</c:v>
                </c:pt>
                <c:pt idx="274">
                  <c:v>395.74</c:v>
                </c:pt>
                <c:pt idx="275">
                  <c:v>396.04</c:v>
                </c:pt>
                <c:pt idx="276">
                  <c:v>396.48</c:v>
                </c:pt>
                <c:pt idx="277">
                  <c:v>396.62</c:v>
                </c:pt>
                <c:pt idx="278">
                  <c:v>395.88</c:v>
                </c:pt>
                <c:pt idx="279">
                  <c:v>395.9</c:v>
                </c:pt>
                <c:pt idx="280">
                  <c:v>395.92</c:v>
                </c:pt>
                <c:pt idx="281">
                  <c:v>395.24</c:v>
                </c:pt>
                <c:pt idx="282">
                  <c:v>394.69</c:v>
                </c:pt>
                <c:pt idx="283">
                  <c:v>394.1</c:v>
                </c:pt>
                <c:pt idx="284">
                  <c:v>393.5</c:v>
                </c:pt>
                <c:pt idx="285">
                  <c:v>393.52</c:v>
                </c:pt>
                <c:pt idx="286">
                  <c:v>392.89</c:v>
                </c:pt>
                <c:pt idx="287">
                  <c:v>392.35</c:v>
                </c:pt>
                <c:pt idx="288">
                  <c:v>391.68</c:v>
                </c:pt>
                <c:pt idx="289">
                  <c:v>390.48</c:v>
                </c:pt>
                <c:pt idx="290">
                  <c:v>390.08</c:v>
                </c:pt>
                <c:pt idx="291">
                  <c:v>389.42</c:v>
                </c:pt>
                <c:pt idx="292">
                  <c:v>389.06</c:v>
                </c:pt>
                <c:pt idx="293">
                  <c:v>389.34</c:v>
                </c:pt>
                <c:pt idx="294">
                  <c:v>389.01</c:v>
                </c:pt>
                <c:pt idx="295">
                  <c:v>388.95</c:v>
                </c:pt>
                <c:pt idx="296">
                  <c:v>388.17</c:v>
                </c:pt>
                <c:pt idx="297">
                  <c:v>388.49</c:v>
                </c:pt>
                <c:pt idx="298">
                  <c:v>388.6</c:v>
                </c:pt>
                <c:pt idx="299">
                  <c:v>388.49</c:v>
                </c:pt>
                <c:pt idx="300">
                  <c:v>388.18</c:v>
                </c:pt>
                <c:pt idx="301">
                  <c:v>388.44</c:v>
                </c:pt>
                <c:pt idx="302">
                  <c:v>388.79</c:v>
                </c:pt>
                <c:pt idx="303">
                  <c:v>388.4</c:v>
                </c:pt>
                <c:pt idx="304">
                  <c:v>388.63</c:v>
                </c:pt>
                <c:pt idx="305">
                  <c:v>388.28</c:v>
                </c:pt>
                <c:pt idx="306">
                  <c:v>388.48</c:v>
                </c:pt>
                <c:pt idx="307">
                  <c:v>388.35</c:v>
                </c:pt>
                <c:pt idx="308">
                  <c:v>388.17</c:v>
                </c:pt>
                <c:pt idx="309">
                  <c:v>388.33</c:v>
                </c:pt>
                <c:pt idx="310">
                  <c:v>388.07</c:v>
                </c:pt>
                <c:pt idx="311">
                  <c:v>388.53</c:v>
                </c:pt>
                <c:pt idx="312">
                  <c:v>388.29</c:v>
                </c:pt>
                <c:pt idx="313">
                  <c:v>388.21</c:v>
                </c:pt>
                <c:pt idx="314">
                  <c:v>388.3</c:v>
                </c:pt>
                <c:pt idx="315">
                  <c:v>388.48</c:v>
                </c:pt>
                <c:pt idx="316">
                  <c:v>388.48</c:v>
                </c:pt>
                <c:pt idx="317">
                  <c:v>388.15</c:v>
                </c:pt>
                <c:pt idx="318">
                  <c:v>388.32</c:v>
                </c:pt>
                <c:pt idx="319">
                  <c:v>388.21</c:v>
                </c:pt>
                <c:pt idx="320">
                  <c:v>388.43</c:v>
                </c:pt>
                <c:pt idx="321">
                  <c:v>388.24</c:v>
                </c:pt>
                <c:pt idx="322">
                  <c:v>388.18</c:v>
                </c:pt>
                <c:pt idx="323">
                  <c:v>388.21</c:v>
                </c:pt>
                <c:pt idx="324">
                  <c:v>387.97</c:v>
                </c:pt>
                <c:pt idx="325">
                  <c:v>388.2</c:v>
                </c:pt>
                <c:pt idx="326">
                  <c:v>387.94</c:v>
                </c:pt>
                <c:pt idx="327">
                  <c:v>387.78</c:v>
                </c:pt>
                <c:pt idx="328">
                  <c:v>387.66</c:v>
                </c:pt>
                <c:pt idx="329">
                  <c:v>387.21</c:v>
                </c:pt>
                <c:pt idx="330">
                  <c:v>387.47</c:v>
                </c:pt>
                <c:pt idx="331">
                  <c:v>386.24</c:v>
                </c:pt>
                <c:pt idx="332">
                  <c:v>387.33</c:v>
                </c:pt>
                <c:pt idx="333">
                  <c:v>386.43</c:v>
                </c:pt>
                <c:pt idx="334">
                  <c:v>386.64</c:v>
                </c:pt>
                <c:pt idx="335">
                  <c:v>386.85</c:v>
                </c:pt>
                <c:pt idx="336">
                  <c:v>386.98</c:v>
                </c:pt>
                <c:pt idx="337">
                  <c:v>387.31</c:v>
                </c:pt>
                <c:pt idx="338">
                  <c:v>386.35</c:v>
                </c:pt>
                <c:pt idx="339">
                  <c:v>386.44</c:v>
                </c:pt>
                <c:pt idx="340">
                  <c:v>386.4</c:v>
                </c:pt>
                <c:pt idx="341">
                  <c:v>386.33</c:v>
                </c:pt>
                <c:pt idx="342">
                  <c:v>386.38</c:v>
                </c:pt>
                <c:pt idx="343">
                  <c:v>387.23</c:v>
                </c:pt>
                <c:pt idx="344">
                  <c:v>386.35</c:v>
                </c:pt>
                <c:pt idx="345">
                  <c:v>386.31</c:v>
                </c:pt>
                <c:pt idx="346">
                  <c:v>387.03</c:v>
                </c:pt>
                <c:pt idx="347">
                  <c:v>386.42</c:v>
                </c:pt>
                <c:pt idx="348">
                  <c:v>386.91</c:v>
                </c:pt>
                <c:pt idx="349">
                  <c:v>386.25</c:v>
                </c:pt>
                <c:pt idx="350">
                  <c:v>385.94</c:v>
                </c:pt>
                <c:pt idx="351">
                  <c:v>386.4</c:v>
                </c:pt>
                <c:pt idx="352">
                  <c:v>386.52</c:v>
                </c:pt>
                <c:pt idx="353">
                  <c:v>386.17</c:v>
                </c:pt>
                <c:pt idx="354">
                  <c:v>386.52</c:v>
                </c:pt>
                <c:pt idx="355">
                  <c:v>386.62</c:v>
                </c:pt>
                <c:pt idx="356">
                  <c:v>386.98</c:v>
                </c:pt>
                <c:pt idx="357">
                  <c:v>387.22</c:v>
                </c:pt>
                <c:pt idx="358">
                  <c:v>387.28</c:v>
                </c:pt>
                <c:pt idx="359">
                  <c:v>387.04</c:v>
                </c:pt>
                <c:pt idx="360">
                  <c:v>386.75</c:v>
                </c:pt>
                <c:pt idx="361">
                  <c:v>387.04</c:v>
                </c:pt>
                <c:pt idx="362">
                  <c:v>386.18</c:v>
                </c:pt>
                <c:pt idx="363">
                  <c:v>386.4</c:v>
                </c:pt>
                <c:pt idx="364">
                  <c:v>387.21</c:v>
                </c:pt>
                <c:pt idx="365">
                  <c:v>386.6</c:v>
                </c:pt>
                <c:pt idx="366">
                  <c:v>386.54</c:v>
                </c:pt>
                <c:pt idx="367">
                  <c:v>386.54</c:v>
                </c:pt>
                <c:pt idx="368">
                  <c:v>386.27</c:v>
                </c:pt>
                <c:pt idx="369">
                  <c:v>387.08</c:v>
                </c:pt>
                <c:pt idx="370">
                  <c:v>386.16</c:v>
                </c:pt>
                <c:pt idx="371">
                  <c:v>386.14</c:v>
                </c:pt>
                <c:pt idx="372">
                  <c:v>387.1</c:v>
                </c:pt>
                <c:pt idx="373">
                  <c:v>386.55</c:v>
                </c:pt>
                <c:pt idx="374">
                  <c:v>386.71</c:v>
                </c:pt>
                <c:pt idx="375">
                  <c:v>386.53</c:v>
                </c:pt>
                <c:pt idx="376">
                  <c:v>386.32</c:v>
                </c:pt>
                <c:pt idx="377">
                  <c:v>386.06</c:v>
                </c:pt>
                <c:pt idx="378">
                  <c:v>386.98</c:v>
                </c:pt>
                <c:pt idx="379">
                  <c:v>386.25</c:v>
                </c:pt>
                <c:pt idx="380">
                  <c:v>386.28</c:v>
                </c:pt>
                <c:pt idx="381">
                  <c:v>386.19</c:v>
                </c:pt>
                <c:pt idx="382">
                  <c:v>387.09</c:v>
                </c:pt>
                <c:pt idx="383">
                  <c:v>387.17</c:v>
                </c:pt>
                <c:pt idx="384">
                  <c:v>386.26</c:v>
                </c:pt>
                <c:pt idx="385">
                  <c:v>387.1</c:v>
                </c:pt>
                <c:pt idx="386">
                  <c:v>386.01</c:v>
                </c:pt>
                <c:pt idx="387">
                  <c:v>386.14</c:v>
                </c:pt>
                <c:pt idx="388">
                  <c:v>386.29</c:v>
                </c:pt>
                <c:pt idx="389">
                  <c:v>387.28</c:v>
                </c:pt>
                <c:pt idx="390">
                  <c:v>386.29</c:v>
                </c:pt>
                <c:pt idx="391">
                  <c:v>386.48</c:v>
                </c:pt>
                <c:pt idx="392">
                  <c:v>387.09</c:v>
                </c:pt>
                <c:pt idx="393">
                  <c:v>386.74</c:v>
                </c:pt>
                <c:pt idx="394">
                  <c:v>386.4</c:v>
                </c:pt>
                <c:pt idx="395">
                  <c:v>386.36</c:v>
                </c:pt>
                <c:pt idx="396">
                  <c:v>386.22</c:v>
                </c:pt>
                <c:pt idx="397">
                  <c:v>386.14</c:v>
                </c:pt>
                <c:pt idx="398">
                  <c:v>386.18</c:v>
                </c:pt>
                <c:pt idx="399">
                  <c:v>386.86</c:v>
                </c:pt>
                <c:pt idx="400">
                  <c:v>386.18</c:v>
                </c:pt>
                <c:pt idx="401">
                  <c:v>386.29</c:v>
                </c:pt>
                <c:pt idx="402">
                  <c:v>386.09</c:v>
                </c:pt>
                <c:pt idx="403">
                  <c:v>386.46</c:v>
                </c:pt>
                <c:pt idx="404">
                  <c:v>386.07</c:v>
                </c:pt>
                <c:pt idx="405">
                  <c:v>386.05</c:v>
                </c:pt>
                <c:pt idx="406">
                  <c:v>386</c:v>
                </c:pt>
                <c:pt idx="407">
                  <c:v>386.61</c:v>
                </c:pt>
                <c:pt idx="408">
                  <c:v>386.66</c:v>
                </c:pt>
                <c:pt idx="409">
                  <c:v>385.97</c:v>
                </c:pt>
                <c:pt idx="410">
                  <c:v>386.15</c:v>
                </c:pt>
                <c:pt idx="411">
                  <c:v>386.13</c:v>
                </c:pt>
                <c:pt idx="412">
                  <c:v>385.88</c:v>
                </c:pt>
                <c:pt idx="413">
                  <c:v>385.79</c:v>
                </c:pt>
                <c:pt idx="414">
                  <c:v>386.8</c:v>
                </c:pt>
                <c:pt idx="415">
                  <c:v>385.96</c:v>
                </c:pt>
                <c:pt idx="416">
                  <c:v>385.98</c:v>
                </c:pt>
                <c:pt idx="417">
                  <c:v>385.99</c:v>
                </c:pt>
                <c:pt idx="418">
                  <c:v>386.15</c:v>
                </c:pt>
                <c:pt idx="419">
                  <c:v>385.98</c:v>
                </c:pt>
                <c:pt idx="420">
                  <c:v>385.78</c:v>
                </c:pt>
                <c:pt idx="421">
                  <c:v>385.9</c:v>
                </c:pt>
                <c:pt idx="422">
                  <c:v>385.79</c:v>
                </c:pt>
                <c:pt idx="423">
                  <c:v>385.81</c:v>
                </c:pt>
                <c:pt idx="424">
                  <c:v>385.83</c:v>
                </c:pt>
                <c:pt idx="425">
                  <c:v>385.68</c:v>
                </c:pt>
                <c:pt idx="426">
                  <c:v>385.66</c:v>
                </c:pt>
                <c:pt idx="427">
                  <c:v>386.1</c:v>
                </c:pt>
                <c:pt idx="428">
                  <c:v>385.84</c:v>
                </c:pt>
                <c:pt idx="429">
                  <c:v>386.23</c:v>
                </c:pt>
                <c:pt idx="430">
                  <c:v>386.04</c:v>
                </c:pt>
                <c:pt idx="431">
                  <c:v>386.35</c:v>
                </c:pt>
                <c:pt idx="432">
                  <c:v>385.81</c:v>
                </c:pt>
                <c:pt idx="433">
                  <c:v>386.14</c:v>
                </c:pt>
                <c:pt idx="434">
                  <c:v>386.35</c:v>
                </c:pt>
                <c:pt idx="435">
                  <c:v>387.24</c:v>
                </c:pt>
                <c:pt idx="436">
                  <c:v>387.5</c:v>
                </c:pt>
                <c:pt idx="437">
                  <c:v>387.71</c:v>
                </c:pt>
                <c:pt idx="438">
                  <c:v>388.59</c:v>
                </c:pt>
                <c:pt idx="439">
                  <c:v>390.88</c:v>
                </c:pt>
                <c:pt idx="440">
                  <c:v>393.4</c:v>
                </c:pt>
              </c:numCache>
            </c:numRef>
          </c:val>
          <c:smooth val="0"/>
          <c:extLst>
            <c:ext xmlns:c16="http://schemas.microsoft.com/office/drawing/2014/chart" uri="{C3380CC4-5D6E-409C-BE32-E72D297353CC}">
              <c16:uniqueId val="{00000000-C52F-40BD-83E2-F4E1D95A1784}"/>
            </c:ext>
          </c:extLst>
        </c:ser>
        <c:ser>
          <c:idx val="2"/>
          <c:order val="1"/>
          <c:tx>
            <c:strRef>
              <c:f>'Chart 41'!$C$1</c:f>
              <c:strCache>
                <c:ptCount val="1"/>
                <c:pt idx="0">
                  <c:v>EUR/AMD</c:v>
                </c:pt>
              </c:strCache>
            </c:strRef>
          </c:tx>
          <c:spPr>
            <a:ln w="28575" cap="rnd">
              <a:solidFill>
                <a:schemeClr val="accent3"/>
              </a:solidFill>
              <a:round/>
            </a:ln>
            <a:effectLst/>
          </c:spPr>
          <c:marker>
            <c:symbol val="none"/>
          </c:marker>
          <c:cat>
            <c:numRef>
              <c:f>'Chart 41'!$A$503:$A$943</c:f>
              <c:numCache>
                <c:formatCode>m/d/yyyy</c:formatCode>
                <c:ptCount val="441"/>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pt idx="316">
                  <c:v>45019</c:v>
                </c:pt>
                <c:pt idx="317">
                  <c:v>45020</c:v>
                </c:pt>
                <c:pt idx="318">
                  <c:v>45021</c:v>
                </c:pt>
                <c:pt idx="319">
                  <c:v>45022</c:v>
                </c:pt>
                <c:pt idx="320">
                  <c:v>45023</c:v>
                </c:pt>
                <c:pt idx="321">
                  <c:v>45026</c:v>
                </c:pt>
                <c:pt idx="322">
                  <c:v>45027</c:v>
                </c:pt>
                <c:pt idx="323">
                  <c:v>45028</c:v>
                </c:pt>
                <c:pt idx="324">
                  <c:v>45029</c:v>
                </c:pt>
                <c:pt idx="325">
                  <c:v>45030</c:v>
                </c:pt>
                <c:pt idx="326">
                  <c:v>45033</c:v>
                </c:pt>
                <c:pt idx="327">
                  <c:v>45034</c:v>
                </c:pt>
                <c:pt idx="328">
                  <c:v>45035</c:v>
                </c:pt>
                <c:pt idx="329">
                  <c:v>45036</c:v>
                </c:pt>
                <c:pt idx="330">
                  <c:v>45037</c:v>
                </c:pt>
                <c:pt idx="331">
                  <c:v>45041</c:v>
                </c:pt>
                <c:pt idx="332">
                  <c:v>45042</c:v>
                </c:pt>
                <c:pt idx="333">
                  <c:v>45043</c:v>
                </c:pt>
                <c:pt idx="334">
                  <c:v>45044</c:v>
                </c:pt>
                <c:pt idx="335">
                  <c:v>45048</c:v>
                </c:pt>
                <c:pt idx="336">
                  <c:v>45049</c:v>
                </c:pt>
                <c:pt idx="337">
                  <c:v>45050</c:v>
                </c:pt>
                <c:pt idx="338">
                  <c:v>45051</c:v>
                </c:pt>
                <c:pt idx="339">
                  <c:v>45054</c:v>
                </c:pt>
                <c:pt idx="340">
                  <c:v>45056</c:v>
                </c:pt>
                <c:pt idx="341">
                  <c:v>45057</c:v>
                </c:pt>
                <c:pt idx="342">
                  <c:v>45058</c:v>
                </c:pt>
                <c:pt idx="343">
                  <c:v>45061</c:v>
                </c:pt>
                <c:pt idx="344">
                  <c:v>45062</c:v>
                </c:pt>
                <c:pt idx="345">
                  <c:v>45063</c:v>
                </c:pt>
                <c:pt idx="346">
                  <c:v>45064</c:v>
                </c:pt>
                <c:pt idx="347">
                  <c:v>45065</c:v>
                </c:pt>
                <c:pt idx="348">
                  <c:v>45068</c:v>
                </c:pt>
                <c:pt idx="349">
                  <c:v>45069</c:v>
                </c:pt>
                <c:pt idx="350">
                  <c:v>45070</c:v>
                </c:pt>
                <c:pt idx="351">
                  <c:v>45071</c:v>
                </c:pt>
                <c:pt idx="352">
                  <c:v>45072</c:v>
                </c:pt>
                <c:pt idx="353">
                  <c:v>45075</c:v>
                </c:pt>
                <c:pt idx="354">
                  <c:v>45076</c:v>
                </c:pt>
                <c:pt idx="355">
                  <c:v>45077</c:v>
                </c:pt>
                <c:pt idx="356">
                  <c:v>45078</c:v>
                </c:pt>
                <c:pt idx="357">
                  <c:v>45079</c:v>
                </c:pt>
                <c:pt idx="358">
                  <c:v>45082</c:v>
                </c:pt>
                <c:pt idx="359">
                  <c:v>45083</c:v>
                </c:pt>
                <c:pt idx="360">
                  <c:v>45084</c:v>
                </c:pt>
                <c:pt idx="361">
                  <c:v>45085</c:v>
                </c:pt>
                <c:pt idx="362">
                  <c:v>45086</c:v>
                </c:pt>
                <c:pt idx="363">
                  <c:v>45089</c:v>
                </c:pt>
                <c:pt idx="364">
                  <c:v>45090</c:v>
                </c:pt>
                <c:pt idx="365">
                  <c:v>45091</c:v>
                </c:pt>
                <c:pt idx="366">
                  <c:v>45092</c:v>
                </c:pt>
                <c:pt idx="367">
                  <c:v>45093</c:v>
                </c:pt>
                <c:pt idx="368">
                  <c:v>45096</c:v>
                </c:pt>
                <c:pt idx="369">
                  <c:v>45097</c:v>
                </c:pt>
                <c:pt idx="370">
                  <c:v>45098</c:v>
                </c:pt>
                <c:pt idx="371">
                  <c:v>45099</c:v>
                </c:pt>
                <c:pt idx="372">
                  <c:v>45100</c:v>
                </c:pt>
                <c:pt idx="373">
                  <c:v>45103</c:v>
                </c:pt>
                <c:pt idx="374">
                  <c:v>45104</c:v>
                </c:pt>
                <c:pt idx="375">
                  <c:v>45105</c:v>
                </c:pt>
                <c:pt idx="376">
                  <c:v>45106</c:v>
                </c:pt>
                <c:pt idx="377">
                  <c:v>45107</c:v>
                </c:pt>
                <c:pt idx="378">
                  <c:v>45110</c:v>
                </c:pt>
                <c:pt idx="379">
                  <c:v>45111</c:v>
                </c:pt>
                <c:pt idx="380">
                  <c:v>45113</c:v>
                </c:pt>
                <c:pt idx="381">
                  <c:v>45114</c:v>
                </c:pt>
                <c:pt idx="382">
                  <c:v>45117</c:v>
                </c:pt>
                <c:pt idx="383">
                  <c:v>45118</c:v>
                </c:pt>
                <c:pt idx="384">
                  <c:v>45119</c:v>
                </c:pt>
                <c:pt idx="385">
                  <c:v>45120</c:v>
                </c:pt>
                <c:pt idx="386">
                  <c:v>45121</c:v>
                </c:pt>
                <c:pt idx="387">
                  <c:v>45124</c:v>
                </c:pt>
                <c:pt idx="388">
                  <c:v>45125</c:v>
                </c:pt>
                <c:pt idx="389">
                  <c:v>45126</c:v>
                </c:pt>
                <c:pt idx="390">
                  <c:v>45127</c:v>
                </c:pt>
                <c:pt idx="391">
                  <c:v>45128</c:v>
                </c:pt>
                <c:pt idx="392">
                  <c:v>45131</c:v>
                </c:pt>
                <c:pt idx="393">
                  <c:v>45132</c:v>
                </c:pt>
                <c:pt idx="394">
                  <c:v>45133</c:v>
                </c:pt>
                <c:pt idx="395">
                  <c:v>45134</c:v>
                </c:pt>
                <c:pt idx="396">
                  <c:v>45135</c:v>
                </c:pt>
                <c:pt idx="397">
                  <c:v>45138</c:v>
                </c:pt>
                <c:pt idx="398">
                  <c:v>45139</c:v>
                </c:pt>
                <c:pt idx="399">
                  <c:v>45140</c:v>
                </c:pt>
                <c:pt idx="400">
                  <c:v>45141</c:v>
                </c:pt>
                <c:pt idx="401">
                  <c:v>45142</c:v>
                </c:pt>
                <c:pt idx="402">
                  <c:v>45145</c:v>
                </c:pt>
                <c:pt idx="403">
                  <c:v>45146</c:v>
                </c:pt>
                <c:pt idx="404">
                  <c:v>45147</c:v>
                </c:pt>
                <c:pt idx="405">
                  <c:v>45148</c:v>
                </c:pt>
                <c:pt idx="406">
                  <c:v>45149</c:v>
                </c:pt>
                <c:pt idx="407">
                  <c:v>45152</c:v>
                </c:pt>
                <c:pt idx="408">
                  <c:v>45153</c:v>
                </c:pt>
                <c:pt idx="409">
                  <c:v>45154</c:v>
                </c:pt>
                <c:pt idx="410">
                  <c:v>45155</c:v>
                </c:pt>
                <c:pt idx="411">
                  <c:v>45156</c:v>
                </c:pt>
                <c:pt idx="412">
                  <c:v>45159</c:v>
                </c:pt>
                <c:pt idx="413">
                  <c:v>45160</c:v>
                </c:pt>
                <c:pt idx="414">
                  <c:v>45161</c:v>
                </c:pt>
                <c:pt idx="415">
                  <c:v>45162</c:v>
                </c:pt>
                <c:pt idx="416">
                  <c:v>45163</c:v>
                </c:pt>
                <c:pt idx="417">
                  <c:v>45166</c:v>
                </c:pt>
                <c:pt idx="418">
                  <c:v>45167</c:v>
                </c:pt>
                <c:pt idx="419">
                  <c:v>45168</c:v>
                </c:pt>
                <c:pt idx="420">
                  <c:v>45169</c:v>
                </c:pt>
                <c:pt idx="421">
                  <c:v>45170</c:v>
                </c:pt>
                <c:pt idx="422">
                  <c:v>45173</c:v>
                </c:pt>
                <c:pt idx="423">
                  <c:v>45174</c:v>
                </c:pt>
                <c:pt idx="424">
                  <c:v>45175</c:v>
                </c:pt>
                <c:pt idx="425">
                  <c:v>45176</c:v>
                </c:pt>
                <c:pt idx="426">
                  <c:v>45177</c:v>
                </c:pt>
                <c:pt idx="427">
                  <c:v>45180</c:v>
                </c:pt>
                <c:pt idx="428">
                  <c:v>45181</c:v>
                </c:pt>
                <c:pt idx="429">
                  <c:v>45182</c:v>
                </c:pt>
                <c:pt idx="430">
                  <c:v>45183</c:v>
                </c:pt>
                <c:pt idx="431">
                  <c:v>45184</c:v>
                </c:pt>
                <c:pt idx="432">
                  <c:v>45187</c:v>
                </c:pt>
                <c:pt idx="433">
                  <c:v>45188</c:v>
                </c:pt>
                <c:pt idx="434">
                  <c:v>45189</c:v>
                </c:pt>
                <c:pt idx="435">
                  <c:v>45191</c:v>
                </c:pt>
                <c:pt idx="436">
                  <c:v>45194</c:v>
                </c:pt>
                <c:pt idx="437">
                  <c:v>45195</c:v>
                </c:pt>
                <c:pt idx="438">
                  <c:v>45196</c:v>
                </c:pt>
                <c:pt idx="439">
                  <c:v>45197</c:v>
                </c:pt>
                <c:pt idx="440">
                  <c:v>45198</c:v>
                </c:pt>
              </c:numCache>
            </c:numRef>
          </c:cat>
          <c:val>
            <c:numRef>
              <c:f>'Chart 41'!$C$503:$C$943</c:f>
              <c:numCache>
                <c:formatCode>General</c:formatCode>
                <c:ptCount val="441"/>
                <c:pt idx="0">
                  <c:v>546.79999999999995</c:v>
                </c:pt>
                <c:pt idx="1">
                  <c:v>544.91999999999996</c:v>
                </c:pt>
                <c:pt idx="2">
                  <c:v>545.52</c:v>
                </c:pt>
                <c:pt idx="3">
                  <c:v>546.28</c:v>
                </c:pt>
                <c:pt idx="4">
                  <c:v>546.9</c:v>
                </c:pt>
                <c:pt idx="5">
                  <c:v>546.61</c:v>
                </c:pt>
                <c:pt idx="6">
                  <c:v>547.21</c:v>
                </c:pt>
                <c:pt idx="7">
                  <c:v>551.46</c:v>
                </c:pt>
                <c:pt idx="8">
                  <c:v>550.94000000000005</c:v>
                </c:pt>
                <c:pt idx="9">
                  <c:v>550.01</c:v>
                </c:pt>
                <c:pt idx="10">
                  <c:v>548.74</c:v>
                </c:pt>
                <c:pt idx="11">
                  <c:v>546.14</c:v>
                </c:pt>
                <c:pt idx="12">
                  <c:v>546.54</c:v>
                </c:pt>
                <c:pt idx="13">
                  <c:v>546.67999999999995</c:v>
                </c:pt>
                <c:pt idx="14">
                  <c:v>545.49</c:v>
                </c:pt>
                <c:pt idx="15">
                  <c:v>544.28</c:v>
                </c:pt>
                <c:pt idx="16">
                  <c:v>544.52</c:v>
                </c:pt>
                <c:pt idx="17">
                  <c:v>540.24</c:v>
                </c:pt>
                <c:pt idx="18">
                  <c:v>539.54999999999995</c:v>
                </c:pt>
                <c:pt idx="19">
                  <c:v>544.29</c:v>
                </c:pt>
                <c:pt idx="20">
                  <c:v>545.34</c:v>
                </c:pt>
                <c:pt idx="21">
                  <c:v>544.28</c:v>
                </c:pt>
                <c:pt idx="22">
                  <c:v>552.19000000000005</c:v>
                </c:pt>
                <c:pt idx="23">
                  <c:v>549.65</c:v>
                </c:pt>
                <c:pt idx="24">
                  <c:v>547.77</c:v>
                </c:pt>
                <c:pt idx="25">
                  <c:v>547.42999999999995</c:v>
                </c:pt>
                <c:pt idx="26">
                  <c:v>548.21</c:v>
                </c:pt>
                <c:pt idx="27">
                  <c:v>545.27</c:v>
                </c:pt>
                <c:pt idx="28">
                  <c:v>541.6</c:v>
                </c:pt>
                <c:pt idx="29">
                  <c:v>543.79999999999995</c:v>
                </c:pt>
                <c:pt idx="30">
                  <c:v>545.05999999999995</c:v>
                </c:pt>
                <c:pt idx="31">
                  <c:v>543.44000000000005</c:v>
                </c:pt>
                <c:pt idx="32">
                  <c:v>544.62</c:v>
                </c:pt>
                <c:pt idx="33">
                  <c:v>543.79999999999995</c:v>
                </c:pt>
                <c:pt idx="34">
                  <c:v>541.67999999999995</c:v>
                </c:pt>
                <c:pt idx="35">
                  <c:v>543.46</c:v>
                </c:pt>
                <c:pt idx="36">
                  <c:v>537.54999999999995</c:v>
                </c:pt>
                <c:pt idx="37">
                  <c:v>539.05999999999995</c:v>
                </c:pt>
                <c:pt idx="38">
                  <c:v>540.97</c:v>
                </c:pt>
                <c:pt idx="39">
                  <c:v>541.98</c:v>
                </c:pt>
                <c:pt idx="40">
                  <c:v>543.19000000000005</c:v>
                </c:pt>
                <c:pt idx="41">
                  <c:v>550.4</c:v>
                </c:pt>
                <c:pt idx="42">
                  <c:v>553.49</c:v>
                </c:pt>
                <c:pt idx="43">
                  <c:v>552.83000000000004</c:v>
                </c:pt>
                <c:pt idx="44">
                  <c:v>561.45000000000005</c:v>
                </c:pt>
                <c:pt idx="45">
                  <c:v>569.41999999999996</c:v>
                </c:pt>
                <c:pt idx="46">
                  <c:v>569.07000000000005</c:v>
                </c:pt>
                <c:pt idx="47">
                  <c:v>564.55999999999995</c:v>
                </c:pt>
                <c:pt idx="48">
                  <c:v>558.53</c:v>
                </c:pt>
                <c:pt idx="49">
                  <c:v>548.89</c:v>
                </c:pt>
                <c:pt idx="50">
                  <c:v>541.89</c:v>
                </c:pt>
                <c:pt idx="51">
                  <c:v>539.32000000000005</c:v>
                </c:pt>
                <c:pt idx="52">
                  <c:v>539.75</c:v>
                </c:pt>
                <c:pt idx="53">
                  <c:v>537.94000000000005</c:v>
                </c:pt>
                <c:pt idx="54">
                  <c:v>538.16</c:v>
                </c:pt>
                <c:pt idx="55">
                  <c:v>538.20000000000005</c:v>
                </c:pt>
                <c:pt idx="56">
                  <c:v>540.07000000000005</c:v>
                </c:pt>
                <c:pt idx="57">
                  <c:v>538.91999999999996</c:v>
                </c:pt>
                <c:pt idx="58">
                  <c:v>541.6</c:v>
                </c:pt>
                <c:pt idx="59">
                  <c:v>542.74</c:v>
                </c:pt>
                <c:pt idx="60">
                  <c:v>539.21</c:v>
                </c:pt>
                <c:pt idx="61">
                  <c:v>536.26</c:v>
                </c:pt>
                <c:pt idx="62">
                  <c:v>531.61</c:v>
                </c:pt>
                <c:pt idx="63">
                  <c:v>528.26</c:v>
                </c:pt>
                <c:pt idx="64">
                  <c:v>523.20000000000005</c:v>
                </c:pt>
                <c:pt idx="65">
                  <c:v>519.51</c:v>
                </c:pt>
                <c:pt idx="66">
                  <c:v>517.79</c:v>
                </c:pt>
                <c:pt idx="67">
                  <c:v>518.15</c:v>
                </c:pt>
                <c:pt idx="68">
                  <c:v>514.20000000000005</c:v>
                </c:pt>
                <c:pt idx="69">
                  <c:v>511.45</c:v>
                </c:pt>
                <c:pt idx="70">
                  <c:v>514.17999999999995</c:v>
                </c:pt>
                <c:pt idx="71">
                  <c:v>509.53</c:v>
                </c:pt>
                <c:pt idx="72">
                  <c:v>509.11</c:v>
                </c:pt>
                <c:pt idx="73">
                  <c:v>508.07</c:v>
                </c:pt>
                <c:pt idx="74">
                  <c:v>509.33</c:v>
                </c:pt>
                <c:pt idx="75">
                  <c:v>509.82</c:v>
                </c:pt>
                <c:pt idx="76">
                  <c:v>505.36</c:v>
                </c:pt>
                <c:pt idx="77">
                  <c:v>500.53</c:v>
                </c:pt>
                <c:pt idx="78">
                  <c:v>495.05</c:v>
                </c:pt>
                <c:pt idx="79">
                  <c:v>487.9</c:v>
                </c:pt>
                <c:pt idx="80">
                  <c:v>479.32</c:v>
                </c:pt>
                <c:pt idx="81">
                  <c:v>478.91</c:v>
                </c:pt>
                <c:pt idx="82">
                  <c:v>473.26</c:v>
                </c:pt>
                <c:pt idx="83">
                  <c:v>473.51</c:v>
                </c:pt>
                <c:pt idx="84">
                  <c:v>478.59</c:v>
                </c:pt>
                <c:pt idx="85">
                  <c:v>492.31</c:v>
                </c:pt>
                <c:pt idx="86">
                  <c:v>502.08</c:v>
                </c:pt>
                <c:pt idx="87">
                  <c:v>498.82</c:v>
                </c:pt>
                <c:pt idx="88">
                  <c:v>492.22</c:v>
                </c:pt>
                <c:pt idx="89">
                  <c:v>480.24</c:v>
                </c:pt>
                <c:pt idx="90">
                  <c:v>473.68</c:v>
                </c:pt>
                <c:pt idx="91">
                  <c:v>474.78</c:v>
                </c:pt>
                <c:pt idx="92">
                  <c:v>478.29</c:v>
                </c:pt>
                <c:pt idx="93">
                  <c:v>481.19</c:v>
                </c:pt>
                <c:pt idx="94">
                  <c:v>484.07</c:v>
                </c:pt>
                <c:pt idx="95">
                  <c:v>485.74</c:v>
                </c:pt>
                <c:pt idx="96">
                  <c:v>486.58</c:v>
                </c:pt>
                <c:pt idx="97">
                  <c:v>484.71</c:v>
                </c:pt>
                <c:pt idx="98">
                  <c:v>480.77</c:v>
                </c:pt>
                <c:pt idx="99">
                  <c:v>479.19</c:v>
                </c:pt>
                <c:pt idx="100">
                  <c:v>479.46</c:v>
                </c:pt>
                <c:pt idx="101">
                  <c:v>484.4</c:v>
                </c:pt>
                <c:pt idx="102">
                  <c:v>478.9</c:v>
                </c:pt>
                <c:pt idx="103">
                  <c:v>477.59</c:v>
                </c:pt>
                <c:pt idx="104">
                  <c:v>473.98</c:v>
                </c:pt>
                <c:pt idx="105">
                  <c:v>472.59</c:v>
                </c:pt>
                <c:pt idx="106">
                  <c:v>469.39</c:v>
                </c:pt>
                <c:pt idx="107">
                  <c:v>463.11</c:v>
                </c:pt>
                <c:pt idx="108">
                  <c:v>461.63</c:v>
                </c:pt>
                <c:pt idx="109">
                  <c:v>457.46</c:v>
                </c:pt>
                <c:pt idx="110">
                  <c:v>446.89</c:v>
                </c:pt>
                <c:pt idx="111">
                  <c:v>438.19</c:v>
                </c:pt>
                <c:pt idx="112">
                  <c:v>437.93</c:v>
                </c:pt>
                <c:pt idx="113">
                  <c:v>444.75</c:v>
                </c:pt>
                <c:pt idx="114">
                  <c:v>444.67</c:v>
                </c:pt>
                <c:pt idx="115">
                  <c:v>447.29</c:v>
                </c:pt>
                <c:pt idx="116">
                  <c:v>443.47</c:v>
                </c:pt>
                <c:pt idx="117">
                  <c:v>440.07</c:v>
                </c:pt>
                <c:pt idx="118">
                  <c:v>434.08</c:v>
                </c:pt>
                <c:pt idx="119">
                  <c:v>431.48</c:v>
                </c:pt>
                <c:pt idx="120">
                  <c:v>430.54</c:v>
                </c:pt>
                <c:pt idx="121">
                  <c:v>433.52</c:v>
                </c:pt>
                <c:pt idx="122">
                  <c:v>431.95</c:v>
                </c:pt>
                <c:pt idx="123">
                  <c:v>429.75</c:v>
                </c:pt>
                <c:pt idx="124">
                  <c:v>423.54</c:v>
                </c:pt>
                <c:pt idx="125">
                  <c:v>426.35</c:v>
                </c:pt>
                <c:pt idx="126">
                  <c:v>425.9</c:v>
                </c:pt>
                <c:pt idx="127">
                  <c:v>416.32</c:v>
                </c:pt>
                <c:pt idx="128">
                  <c:v>417.16</c:v>
                </c:pt>
                <c:pt idx="129">
                  <c:v>416.5</c:v>
                </c:pt>
                <c:pt idx="130">
                  <c:v>415.6</c:v>
                </c:pt>
                <c:pt idx="131">
                  <c:v>411.9</c:v>
                </c:pt>
                <c:pt idx="132">
                  <c:v>414.23</c:v>
                </c:pt>
                <c:pt idx="133">
                  <c:v>413.17</c:v>
                </c:pt>
                <c:pt idx="134">
                  <c:v>415.86</c:v>
                </c:pt>
                <c:pt idx="135">
                  <c:v>421.48</c:v>
                </c:pt>
                <c:pt idx="136">
                  <c:v>425.94</c:v>
                </c:pt>
                <c:pt idx="137">
                  <c:v>423.66</c:v>
                </c:pt>
                <c:pt idx="138">
                  <c:v>422.76</c:v>
                </c:pt>
                <c:pt idx="139">
                  <c:v>420.08</c:v>
                </c:pt>
                <c:pt idx="140">
                  <c:v>420.86</c:v>
                </c:pt>
                <c:pt idx="141">
                  <c:v>415.57</c:v>
                </c:pt>
                <c:pt idx="142">
                  <c:v>414.17</c:v>
                </c:pt>
                <c:pt idx="143">
                  <c:v>412.14</c:v>
                </c:pt>
                <c:pt idx="144">
                  <c:v>417.45</c:v>
                </c:pt>
                <c:pt idx="145">
                  <c:v>417.8</c:v>
                </c:pt>
                <c:pt idx="146">
                  <c:v>416.17</c:v>
                </c:pt>
                <c:pt idx="147">
                  <c:v>414.1</c:v>
                </c:pt>
                <c:pt idx="148">
                  <c:v>413.66</c:v>
                </c:pt>
                <c:pt idx="149">
                  <c:v>415.64</c:v>
                </c:pt>
                <c:pt idx="150">
                  <c:v>414.38</c:v>
                </c:pt>
                <c:pt idx="151">
                  <c:v>415.5</c:v>
                </c:pt>
                <c:pt idx="152">
                  <c:v>415.48</c:v>
                </c:pt>
                <c:pt idx="153">
                  <c:v>419.78</c:v>
                </c:pt>
                <c:pt idx="154">
                  <c:v>417.56</c:v>
                </c:pt>
                <c:pt idx="155">
                  <c:v>414.31</c:v>
                </c:pt>
                <c:pt idx="156">
                  <c:v>411.41</c:v>
                </c:pt>
                <c:pt idx="157">
                  <c:v>412.94</c:v>
                </c:pt>
                <c:pt idx="158">
                  <c:v>412.81</c:v>
                </c:pt>
                <c:pt idx="159">
                  <c:v>407.5</c:v>
                </c:pt>
                <c:pt idx="160">
                  <c:v>405.95</c:v>
                </c:pt>
                <c:pt idx="161">
                  <c:v>401.85</c:v>
                </c:pt>
                <c:pt idx="162">
                  <c:v>401.63</c:v>
                </c:pt>
                <c:pt idx="163">
                  <c:v>403.97</c:v>
                </c:pt>
                <c:pt idx="164">
                  <c:v>405.31</c:v>
                </c:pt>
                <c:pt idx="165">
                  <c:v>404.63</c:v>
                </c:pt>
                <c:pt idx="166">
                  <c:v>406.11</c:v>
                </c:pt>
                <c:pt idx="167">
                  <c:v>403.63</c:v>
                </c:pt>
                <c:pt idx="168">
                  <c:v>405.35</c:v>
                </c:pt>
                <c:pt idx="169">
                  <c:v>404.47</c:v>
                </c:pt>
                <c:pt idx="170">
                  <c:v>401.99</c:v>
                </c:pt>
                <c:pt idx="171">
                  <c:v>401.97</c:v>
                </c:pt>
                <c:pt idx="172">
                  <c:v>400.93</c:v>
                </c:pt>
                <c:pt idx="173">
                  <c:v>405.47</c:v>
                </c:pt>
                <c:pt idx="174">
                  <c:v>408.32</c:v>
                </c:pt>
                <c:pt idx="175">
                  <c:v>411.11</c:v>
                </c:pt>
                <c:pt idx="176">
                  <c:v>412.93</c:v>
                </c:pt>
                <c:pt idx="177">
                  <c:v>407.01</c:v>
                </c:pt>
                <c:pt idx="178">
                  <c:v>410.4</c:v>
                </c:pt>
                <c:pt idx="179">
                  <c:v>415.35</c:v>
                </c:pt>
                <c:pt idx="180">
                  <c:v>418.09</c:v>
                </c:pt>
                <c:pt idx="181">
                  <c:v>418.13</c:v>
                </c:pt>
                <c:pt idx="182">
                  <c:v>412.56</c:v>
                </c:pt>
                <c:pt idx="183">
                  <c:v>406.03</c:v>
                </c:pt>
                <c:pt idx="184">
                  <c:v>398.31</c:v>
                </c:pt>
                <c:pt idx="185">
                  <c:v>394.53</c:v>
                </c:pt>
                <c:pt idx="186">
                  <c:v>390.29</c:v>
                </c:pt>
                <c:pt idx="187">
                  <c:v>394.24</c:v>
                </c:pt>
                <c:pt idx="188">
                  <c:v>396.08</c:v>
                </c:pt>
                <c:pt idx="189">
                  <c:v>397.24</c:v>
                </c:pt>
                <c:pt idx="190">
                  <c:v>402.22</c:v>
                </c:pt>
                <c:pt idx="191">
                  <c:v>402.62</c:v>
                </c:pt>
                <c:pt idx="192">
                  <c:v>400.8</c:v>
                </c:pt>
                <c:pt idx="193">
                  <c:v>396.27</c:v>
                </c:pt>
                <c:pt idx="194">
                  <c:v>391.89</c:v>
                </c:pt>
                <c:pt idx="195">
                  <c:v>392.67</c:v>
                </c:pt>
                <c:pt idx="196">
                  <c:v>392.3</c:v>
                </c:pt>
                <c:pt idx="197">
                  <c:v>392.76</c:v>
                </c:pt>
                <c:pt idx="198">
                  <c:v>393.11</c:v>
                </c:pt>
                <c:pt idx="199">
                  <c:v>393.99</c:v>
                </c:pt>
                <c:pt idx="200">
                  <c:v>396.73</c:v>
                </c:pt>
                <c:pt idx="201">
                  <c:v>395.14</c:v>
                </c:pt>
                <c:pt idx="202">
                  <c:v>395.76</c:v>
                </c:pt>
                <c:pt idx="203">
                  <c:v>392.85</c:v>
                </c:pt>
                <c:pt idx="204">
                  <c:v>395.09</c:v>
                </c:pt>
                <c:pt idx="205">
                  <c:v>395.26</c:v>
                </c:pt>
                <c:pt idx="206">
                  <c:v>400.3</c:v>
                </c:pt>
                <c:pt idx="207">
                  <c:v>398.17</c:v>
                </c:pt>
                <c:pt idx="208">
                  <c:v>393.43</c:v>
                </c:pt>
                <c:pt idx="209">
                  <c:v>392.83</c:v>
                </c:pt>
                <c:pt idx="210">
                  <c:v>392.58</c:v>
                </c:pt>
                <c:pt idx="211">
                  <c:v>391.42</c:v>
                </c:pt>
                <c:pt idx="212">
                  <c:v>385.18</c:v>
                </c:pt>
                <c:pt idx="213">
                  <c:v>387.25</c:v>
                </c:pt>
                <c:pt idx="214">
                  <c:v>395.27</c:v>
                </c:pt>
                <c:pt idx="215">
                  <c:v>395.93</c:v>
                </c:pt>
                <c:pt idx="216">
                  <c:v>396.55</c:v>
                </c:pt>
                <c:pt idx="217">
                  <c:v>393.25</c:v>
                </c:pt>
                <c:pt idx="218">
                  <c:v>406.42</c:v>
                </c:pt>
                <c:pt idx="219">
                  <c:v>407.45</c:v>
                </c:pt>
                <c:pt idx="220">
                  <c:v>412.93</c:v>
                </c:pt>
                <c:pt idx="221">
                  <c:v>412.06</c:v>
                </c:pt>
                <c:pt idx="222">
                  <c:v>408.98</c:v>
                </c:pt>
                <c:pt idx="223">
                  <c:v>409.81</c:v>
                </c:pt>
                <c:pt idx="224">
                  <c:v>404.51</c:v>
                </c:pt>
                <c:pt idx="225">
                  <c:v>405.96</c:v>
                </c:pt>
                <c:pt idx="226">
                  <c:v>407.21</c:v>
                </c:pt>
                <c:pt idx="227">
                  <c:v>411.34</c:v>
                </c:pt>
                <c:pt idx="228">
                  <c:v>411.29</c:v>
                </c:pt>
                <c:pt idx="229">
                  <c:v>414.65</c:v>
                </c:pt>
                <c:pt idx="230">
                  <c:v>410.25</c:v>
                </c:pt>
                <c:pt idx="231">
                  <c:v>408.89</c:v>
                </c:pt>
                <c:pt idx="232">
                  <c:v>411.92</c:v>
                </c:pt>
                <c:pt idx="233">
                  <c:v>416.07</c:v>
                </c:pt>
                <c:pt idx="234">
                  <c:v>417.09</c:v>
                </c:pt>
                <c:pt idx="235">
                  <c:v>415.41</c:v>
                </c:pt>
                <c:pt idx="236">
                  <c:v>415.43</c:v>
                </c:pt>
                <c:pt idx="237">
                  <c:v>415.38</c:v>
                </c:pt>
                <c:pt idx="238">
                  <c:v>417.56</c:v>
                </c:pt>
                <c:pt idx="239">
                  <c:v>417.8</c:v>
                </c:pt>
                <c:pt idx="240">
                  <c:v>417.31</c:v>
                </c:pt>
                <c:pt idx="241">
                  <c:v>420.34</c:v>
                </c:pt>
                <c:pt idx="242">
                  <c:v>418.51</c:v>
                </c:pt>
                <c:pt idx="243">
                  <c:v>418.95</c:v>
                </c:pt>
                <c:pt idx="244">
                  <c:v>418.66</c:v>
                </c:pt>
                <c:pt idx="245">
                  <c:v>418.5</c:v>
                </c:pt>
                <c:pt idx="246">
                  <c:v>418.2</c:v>
                </c:pt>
                <c:pt idx="247">
                  <c:v>418.74</c:v>
                </c:pt>
                <c:pt idx="248">
                  <c:v>418.19</c:v>
                </c:pt>
                <c:pt idx="249">
                  <c:v>419.07</c:v>
                </c:pt>
                <c:pt idx="250">
                  <c:v>419.81</c:v>
                </c:pt>
                <c:pt idx="251">
                  <c:v>418.12</c:v>
                </c:pt>
                <c:pt idx="252">
                  <c:v>418.43</c:v>
                </c:pt>
                <c:pt idx="253">
                  <c:v>420.06</c:v>
                </c:pt>
                <c:pt idx="254">
                  <c:v>415.61</c:v>
                </c:pt>
                <c:pt idx="255">
                  <c:v>418.95</c:v>
                </c:pt>
                <c:pt idx="256">
                  <c:v>419.18</c:v>
                </c:pt>
                <c:pt idx="257">
                  <c:v>421.43</c:v>
                </c:pt>
                <c:pt idx="258">
                  <c:v>424.21</c:v>
                </c:pt>
                <c:pt idx="259">
                  <c:v>425.58</c:v>
                </c:pt>
                <c:pt idx="260">
                  <c:v>426.43</c:v>
                </c:pt>
                <c:pt idx="261">
                  <c:v>429.91</c:v>
                </c:pt>
                <c:pt idx="262">
                  <c:v>429.77</c:v>
                </c:pt>
                <c:pt idx="263">
                  <c:v>429.5</c:v>
                </c:pt>
                <c:pt idx="264">
                  <c:v>430.09</c:v>
                </c:pt>
                <c:pt idx="265">
                  <c:v>429.23</c:v>
                </c:pt>
                <c:pt idx="266">
                  <c:v>429.54</c:v>
                </c:pt>
                <c:pt idx="267">
                  <c:v>432.44</c:v>
                </c:pt>
                <c:pt idx="268">
                  <c:v>430.53</c:v>
                </c:pt>
                <c:pt idx="269">
                  <c:v>430.32</c:v>
                </c:pt>
                <c:pt idx="270">
                  <c:v>431.46</c:v>
                </c:pt>
                <c:pt idx="271">
                  <c:v>431.27</c:v>
                </c:pt>
                <c:pt idx="272">
                  <c:v>431.87</c:v>
                </c:pt>
                <c:pt idx="273">
                  <c:v>428.27</c:v>
                </c:pt>
                <c:pt idx="274">
                  <c:v>430.96</c:v>
                </c:pt>
                <c:pt idx="275">
                  <c:v>434.97</c:v>
                </c:pt>
                <c:pt idx="276">
                  <c:v>433.59</c:v>
                </c:pt>
                <c:pt idx="277">
                  <c:v>426.96</c:v>
                </c:pt>
                <c:pt idx="278">
                  <c:v>424.11</c:v>
                </c:pt>
                <c:pt idx="279">
                  <c:v>425.39</c:v>
                </c:pt>
                <c:pt idx="280">
                  <c:v>426.6</c:v>
                </c:pt>
                <c:pt idx="281">
                  <c:v>423.26</c:v>
                </c:pt>
                <c:pt idx="282">
                  <c:v>421.57</c:v>
                </c:pt>
                <c:pt idx="283">
                  <c:v>423.78</c:v>
                </c:pt>
                <c:pt idx="284">
                  <c:v>421.71</c:v>
                </c:pt>
                <c:pt idx="285">
                  <c:v>421.26</c:v>
                </c:pt>
                <c:pt idx="286">
                  <c:v>417.96</c:v>
                </c:pt>
                <c:pt idx="287">
                  <c:v>419.3</c:v>
                </c:pt>
                <c:pt idx="288">
                  <c:v>417.06</c:v>
                </c:pt>
                <c:pt idx="289">
                  <c:v>414.96</c:v>
                </c:pt>
                <c:pt idx="290">
                  <c:v>413.41</c:v>
                </c:pt>
                <c:pt idx="291">
                  <c:v>412.28</c:v>
                </c:pt>
                <c:pt idx="292">
                  <c:v>411.12</c:v>
                </c:pt>
                <c:pt idx="293">
                  <c:v>413.4</c:v>
                </c:pt>
                <c:pt idx="294">
                  <c:v>414.88</c:v>
                </c:pt>
                <c:pt idx="295">
                  <c:v>412.87</c:v>
                </c:pt>
                <c:pt idx="296">
                  <c:v>412.08</c:v>
                </c:pt>
                <c:pt idx="297">
                  <c:v>412.85</c:v>
                </c:pt>
                <c:pt idx="298">
                  <c:v>414.21</c:v>
                </c:pt>
                <c:pt idx="299">
                  <c:v>410.56</c:v>
                </c:pt>
                <c:pt idx="300">
                  <c:v>411</c:v>
                </c:pt>
                <c:pt idx="301">
                  <c:v>414.47</c:v>
                </c:pt>
                <c:pt idx="302">
                  <c:v>416.78</c:v>
                </c:pt>
                <c:pt idx="303">
                  <c:v>412.75</c:v>
                </c:pt>
                <c:pt idx="304">
                  <c:v>412.53</c:v>
                </c:pt>
                <c:pt idx="305">
                  <c:v>412.9</c:v>
                </c:pt>
                <c:pt idx="306">
                  <c:v>415.48</c:v>
                </c:pt>
                <c:pt idx="307">
                  <c:v>418.21</c:v>
                </c:pt>
                <c:pt idx="308">
                  <c:v>418.91</c:v>
                </c:pt>
                <c:pt idx="309">
                  <c:v>422.31</c:v>
                </c:pt>
                <c:pt idx="310">
                  <c:v>416.17</c:v>
                </c:pt>
                <c:pt idx="311">
                  <c:v>418.37</c:v>
                </c:pt>
                <c:pt idx="312">
                  <c:v>420.21</c:v>
                </c:pt>
                <c:pt idx="313">
                  <c:v>421.48</c:v>
                </c:pt>
                <c:pt idx="314">
                  <c:v>422.39</c:v>
                </c:pt>
                <c:pt idx="315">
                  <c:v>422.28</c:v>
                </c:pt>
                <c:pt idx="316">
                  <c:v>422.32</c:v>
                </c:pt>
                <c:pt idx="317">
                  <c:v>423.74</c:v>
                </c:pt>
                <c:pt idx="318">
                  <c:v>424.98</c:v>
                </c:pt>
                <c:pt idx="319">
                  <c:v>423.23</c:v>
                </c:pt>
                <c:pt idx="320">
                  <c:v>424.17</c:v>
                </c:pt>
                <c:pt idx="321">
                  <c:v>423.41</c:v>
                </c:pt>
                <c:pt idx="322">
                  <c:v>424.05</c:v>
                </c:pt>
                <c:pt idx="323">
                  <c:v>424.12</c:v>
                </c:pt>
                <c:pt idx="324">
                  <c:v>427.35</c:v>
                </c:pt>
                <c:pt idx="325">
                  <c:v>429.19</c:v>
                </c:pt>
                <c:pt idx="326">
                  <c:v>426</c:v>
                </c:pt>
                <c:pt idx="327">
                  <c:v>425.67</c:v>
                </c:pt>
                <c:pt idx="328">
                  <c:v>423.75</c:v>
                </c:pt>
                <c:pt idx="329">
                  <c:v>424.89</c:v>
                </c:pt>
                <c:pt idx="330">
                  <c:v>424.82</c:v>
                </c:pt>
                <c:pt idx="331">
                  <c:v>425.64</c:v>
                </c:pt>
                <c:pt idx="332">
                  <c:v>427.84</c:v>
                </c:pt>
                <c:pt idx="333">
                  <c:v>426.85</c:v>
                </c:pt>
                <c:pt idx="334">
                  <c:v>424.69</c:v>
                </c:pt>
                <c:pt idx="335">
                  <c:v>423.91</c:v>
                </c:pt>
                <c:pt idx="336">
                  <c:v>426.96</c:v>
                </c:pt>
                <c:pt idx="337">
                  <c:v>428.44</c:v>
                </c:pt>
                <c:pt idx="338">
                  <c:v>425.83</c:v>
                </c:pt>
                <c:pt idx="339">
                  <c:v>426.98</c:v>
                </c:pt>
                <c:pt idx="340">
                  <c:v>423.22</c:v>
                </c:pt>
                <c:pt idx="341">
                  <c:v>422.1</c:v>
                </c:pt>
                <c:pt idx="342">
                  <c:v>421.35</c:v>
                </c:pt>
                <c:pt idx="343">
                  <c:v>421.19</c:v>
                </c:pt>
                <c:pt idx="344">
                  <c:v>420.85</c:v>
                </c:pt>
                <c:pt idx="345">
                  <c:v>418.37</c:v>
                </c:pt>
                <c:pt idx="346">
                  <c:v>418.53</c:v>
                </c:pt>
                <c:pt idx="347">
                  <c:v>417.14</c:v>
                </c:pt>
                <c:pt idx="348">
                  <c:v>418.64</c:v>
                </c:pt>
                <c:pt idx="349">
                  <c:v>416.22</c:v>
                </c:pt>
                <c:pt idx="350">
                  <c:v>415.04</c:v>
                </c:pt>
                <c:pt idx="351">
                  <c:v>414.34</c:v>
                </c:pt>
                <c:pt idx="352">
                  <c:v>415.24</c:v>
                </c:pt>
                <c:pt idx="353">
                  <c:v>413.78</c:v>
                </c:pt>
                <c:pt idx="354">
                  <c:v>414.89</c:v>
                </c:pt>
                <c:pt idx="355">
                  <c:v>412.76</c:v>
                </c:pt>
                <c:pt idx="356">
                  <c:v>414.49</c:v>
                </c:pt>
                <c:pt idx="357">
                  <c:v>416.92</c:v>
                </c:pt>
                <c:pt idx="358">
                  <c:v>414.12</c:v>
                </c:pt>
                <c:pt idx="359">
                  <c:v>414.13</c:v>
                </c:pt>
                <c:pt idx="360">
                  <c:v>414.33</c:v>
                </c:pt>
                <c:pt idx="361">
                  <c:v>415.29</c:v>
                </c:pt>
                <c:pt idx="362">
                  <c:v>415.57</c:v>
                </c:pt>
                <c:pt idx="363">
                  <c:v>416.19</c:v>
                </c:pt>
                <c:pt idx="364">
                  <c:v>418.11</c:v>
                </c:pt>
                <c:pt idx="365">
                  <c:v>417.76</c:v>
                </c:pt>
                <c:pt idx="366">
                  <c:v>419.13</c:v>
                </c:pt>
                <c:pt idx="367">
                  <c:v>423.3</c:v>
                </c:pt>
                <c:pt idx="368">
                  <c:v>421.73</c:v>
                </c:pt>
                <c:pt idx="369">
                  <c:v>423.12</c:v>
                </c:pt>
                <c:pt idx="370">
                  <c:v>421.65</c:v>
                </c:pt>
                <c:pt idx="371">
                  <c:v>424.95</c:v>
                </c:pt>
                <c:pt idx="372">
                  <c:v>420.7</c:v>
                </c:pt>
                <c:pt idx="373">
                  <c:v>421.49</c:v>
                </c:pt>
                <c:pt idx="374">
                  <c:v>423.45</c:v>
                </c:pt>
                <c:pt idx="375">
                  <c:v>423.37</c:v>
                </c:pt>
                <c:pt idx="376">
                  <c:v>422.17</c:v>
                </c:pt>
                <c:pt idx="377">
                  <c:v>418.95</c:v>
                </c:pt>
                <c:pt idx="378">
                  <c:v>421.42</c:v>
                </c:pt>
                <c:pt idx="379">
                  <c:v>420.9</c:v>
                </c:pt>
                <c:pt idx="380">
                  <c:v>420.54</c:v>
                </c:pt>
                <c:pt idx="381">
                  <c:v>420.64</c:v>
                </c:pt>
                <c:pt idx="382">
                  <c:v>424.29</c:v>
                </c:pt>
                <c:pt idx="383">
                  <c:v>426.08</c:v>
                </c:pt>
                <c:pt idx="384">
                  <c:v>425.7</c:v>
                </c:pt>
                <c:pt idx="385">
                  <c:v>432.39</c:v>
                </c:pt>
                <c:pt idx="386">
                  <c:v>433.1</c:v>
                </c:pt>
                <c:pt idx="387">
                  <c:v>433.67</c:v>
                </c:pt>
                <c:pt idx="388">
                  <c:v>434.77</c:v>
                </c:pt>
                <c:pt idx="389">
                  <c:v>434.41</c:v>
                </c:pt>
                <c:pt idx="390">
                  <c:v>432.76</c:v>
                </c:pt>
                <c:pt idx="391">
                  <c:v>430</c:v>
                </c:pt>
                <c:pt idx="392">
                  <c:v>429.36</c:v>
                </c:pt>
                <c:pt idx="393">
                  <c:v>427.15</c:v>
                </c:pt>
                <c:pt idx="394">
                  <c:v>428.13</c:v>
                </c:pt>
                <c:pt idx="395">
                  <c:v>430.21</c:v>
                </c:pt>
                <c:pt idx="396">
                  <c:v>424.57</c:v>
                </c:pt>
                <c:pt idx="397">
                  <c:v>426.11</c:v>
                </c:pt>
                <c:pt idx="398">
                  <c:v>424.03</c:v>
                </c:pt>
                <c:pt idx="399">
                  <c:v>424.62</c:v>
                </c:pt>
                <c:pt idx="400">
                  <c:v>422.25</c:v>
                </c:pt>
                <c:pt idx="401">
                  <c:v>422.72</c:v>
                </c:pt>
                <c:pt idx="402">
                  <c:v>423.62</c:v>
                </c:pt>
                <c:pt idx="403">
                  <c:v>423.29</c:v>
                </c:pt>
                <c:pt idx="404">
                  <c:v>423.75</c:v>
                </c:pt>
                <c:pt idx="405">
                  <c:v>425.74</c:v>
                </c:pt>
                <c:pt idx="406">
                  <c:v>424.29</c:v>
                </c:pt>
                <c:pt idx="407">
                  <c:v>423.07</c:v>
                </c:pt>
                <c:pt idx="408">
                  <c:v>422.7</c:v>
                </c:pt>
                <c:pt idx="409">
                  <c:v>421.36</c:v>
                </c:pt>
                <c:pt idx="410">
                  <c:v>420.21</c:v>
                </c:pt>
                <c:pt idx="411">
                  <c:v>419.49</c:v>
                </c:pt>
                <c:pt idx="412">
                  <c:v>420.53</c:v>
                </c:pt>
                <c:pt idx="413">
                  <c:v>420.01</c:v>
                </c:pt>
                <c:pt idx="414">
                  <c:v>417.94</c:v>
                </c:pt>
                <c:pt idx="415">
                  <c:v>418.92</c:v>
                </c:pt>
                <c:pt idx="416">
                  <c:v>416.97</c:v>
                </c:pt>
                <c:pt idx="417">
                  <c:v>417.26</c:v>
                </c:pt>
                <c:pt idx="418">
                  <c:v>417.27</c:v>
                </c:pt>
                <c:pt idx="419">
                  <c:v>420.37</c:v>
                </c:pt>
                <c:pt idx="420">
                  <c:v>419.38</c:v>
                </c:pt>
                <c:pt idx="421">
                  <c:v>418.43</c:v>
                </c:pt>
                <c:pt idx="422">
                  <c:v>416.81</c:v>
                </c:pt>
                <c:pt idx="423">
                  <c:v>414.32</c:v>
                </c:pt>
                <c:pt idx="424">
                  <c:v>414.38</c:v>
                </c:pt>
                <c:pt idx="425">
                  <c:v>412.95</c:v>
                </c:pt>
                <c:pt idx="426">
                  <c:v>412.69</c:v>
                </c:pt>
                <c:pt idx="427">
                  <c:v>414.32</c:v>
                </c:pt>
                <c:pt idx="428">
                  <c:v>413.47</c:v>
                </c:pt>
                <c:pt idx="429">
                  <c:v>414.7</c:v>
                </c:pt>
                <c:pt idx="430">
                  <c:v>414.45</c:v>
                </c:pt>
                <c:pt idx="431">
                  <c:v>411.62</c:v>
                </c:pt>
                <c:pt idx="432">
                  <c:v>411.58</c:v>
                </c:pt>
                <c:pt idx="433">
                  <c:v>413.17</c:v>
                </c:pt>
                <c:pt idx="434">
                  <c:v>413.47</c:v>
                </c:pt>
                <c:pt idx="435">
                  <c:v>411.87</c:v>
                </c:pt>
                <c:pt idx="436">
                  <c:v>412.18</c:v>
                </c:pt>
                <c:pt idx="437">
                  <c:v>410.74</c:v>
                </c:pt>
                <c:pt idx="438">
                  <c:v>410.04</c:v>
                </c:pt>
                <c:pt idx="439">
                  <c:v>411.99</c:v>
                </c:pt>
                <c:pt idx="440">
                  <c:v>417.4</c:v>
                </c:pt>
              </c:numCache>
            </c:numRef>
          </c:val>
          <c:smooth val="0"/>
          <c:extLst>
            <c:ext xmlns:c16="http://schemas.microsoft.com/office/drawing/2014/chart" uri="{C3380CC4-5D6E-409C-BE32-E72D297353CC}">
              <c16:uniqueId val="{00000001-C52F-40BD-83E2-F4E1D95A1784}"/>
            </c:ext>
          </c:extLst>
        </c:ser>
        <c:dLbls>
          <c:showLegendKey val="0"/>
          <c:showVal val="0"/>
          <c:showCatName val="0"/>
          <c:showSerName val="0"/>
          <c:showPercent val="0"/>
          <c:showBubbleSize val="0"/>
        </c:dLbls>
        <c:marker val="1"/>
        <c:smooth val="0"/>
        <c:axId val="124785792"/>
        <c:axId val="124787328"/>
      </c:lineChart>
      <c:lineChart>
        <c:grouping val="standard"/>
        <c:varyColors val="0"/>
        <c:ser>
          <c:idx val="0"/>
          <c:order val="2"/>
          <c:tx>
            <c:strRef>
              <c:f>'Chart 41'!$D$1</c:f>
              <c:strCache>
                <c:ptCount val="1"/>
                <c:pt idx="0">
                  <c:v>RUB/AMD</c:v>
                </c:pt>
              </c:strCache>
            </c:strRef>
          </c:tx>
          <c:spPr>
            <a:ln w="19050" cap="rnd">
              <a:solidFill>
                <a:srgbClr val="002060"/>
              </a:solidFill>
              <a:round/>
            </a:ln>
            <a:effectLst/>
          </c:spPr>
          <c:marker>
            <c:symbol val="none"/>
          </c:marker>
          <c:cat>
            <c:numRef>
              <c:f>'Chart 41'!$A$503:$A$943</c:f>
              <c:numCache>
                <c:formatCode>m/d/yyyy</c:formatCode>
                <c:ptCount val="441"/>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pt idx="316">
                  <c:v>45019</c:v>
                </c:pt>
                <c:pt idx="317">
                  <c:v>45020</c:v>
                </c:pt>
                <c:pt idx="318">
                  <c:v>45021</c:v>
                </c:pt>
                <c:pt idx="319">
                  <c:v>45022</c:v>
                </c:pt>
                <c:pt idx="320">
                  <c:v>45023</c:v>
                </c:pt>
                <c:pt idx="321">
                  <c:v>45026</c:v>
                </c:pt>
                <c:pt idx="322">
                  <c:v>45027</c:v>
                </c:pt>
                <c:pt idx="323">
                  <c:v>45028</c:v>
                </c:pt>
                <c:pt idx="324">
                  <c:v>45029</c:v>
                </c:pt>
                <c:pt idx="325">
                  <c:v>45030</c:v>
                </c:pt>
                <c:pt idx="326">
                  <c:v>45033</c:v>
                </c:pt>
                <c:pt idx="327">
                  <c:v>45034</c:v>
                </c:pt>
                <c:pt idx="328">
                  <c:v>45035</c:v>
                </c:pt>
                <c:pt idx="329">
                  <c:v>45036</c:v>
                </c:pt>
                <c:pt idx="330">
                  <c:v>45037</c:v>
                </c:pt>
                <c:pt idx="331">
                  <c:v>45041</c:v>
                </c:pt>
                <c:pt idx="332">
                  <c:v>45042</c:v>
                </c:pt>
                <c:pt idx="333">
                  <c:v>45043</c:v>
                </c:pt>
                <c:pt idx="334">
                  <c:v>45044</c:v>
                </c:pt>
                <c:pt idx="335">
                  <c:v>45048</c:v>
                </c:pt>
                <c:pt idx="336">
                  <c:v>45049</c:v>
                </c:pt>
                <c:pt idx="337">
                  <c:v>45050</c:v>
                </c:pt>
                <c:pt idx="338">
                  <c:v>45051</c:v>
                </c:pt>
                <c:pt idx="339">
                  <c:v>45054</c:v>
                </c:pt>
                <c:pt idx="340">
                  <c:v>45056</c:v>
                </c:pt>
                <c:pt idx="341">
                  <c:v>45057</c:v>
                </c:pt>
                <c:pt idx="342">
                  <c:v>45058</c:v>
                </c:pt>
                <c:pt idx="343">
                  <c:v>45061</c:v>
                </c:pt>
                <c:pt idx="344">
                  <c:v>45062</c:v>
                </c:pt>
                <c:pt idx="345">
                  <c:v>45063</c:v>
                </c:pt>
                <c:pt idx="346">
                  <c:v>45064</c:v>
                </c:pt>
                <c:pt idx="347">
                  <c:v>45065</c:v>
                </c:pt>
                <c:pt idx="348">
                  <c:v>45068</c:v>
                </c:pt>
                <c:pt idx="349">
                  <c:v>45069</c:v>
                </c:pt>
                <c:pt idx="350">
                  <c:v>45070</c:v>
                </c:pt>
                <c:pt idx="351">
                  <c:v>45071</c:v>
                </c:pt>
                <c:pt idx="352">
                  <c:v>45072</c:v>
                </c:pt>
                <c:pt idx="353">
                  <c:v>45075</c:v>
                </c:pt>
                <c:pt idx="354">
                  <c:v>45076</c:v>
                </c:pt>
                <c:pt idx="355">
                  <c:v>45077</c:v>
                </c:pt>
                <c:pt idx="356">
                  <c:v>45078</c:v>
                </c:pt>
                <c:pt idx="357">
                  <c:v>45079</c:v>
                </c:pt>
                <c:pt idx="358">
                  <c:v>45082</c:v>
                </c:pt>
                <c:pt idx="359">
                  <c:v>45083</c:v>
                </c:pt>
                <c:pt idx="360">
                  <c:v>45084</c:v>
                </c:pt>
                <c:pt idx="361">
                  <c:v>45085</c:v>
                </c:pt>
                <c:pt idx="362">
                  <c:v>45086</c:v>
                </c:pt>
                <c:pt idx="363">
                  <c:v>45089</c:v>
                </c:pt>
                <c:pt idx="364">
                  <c:v>45090</c:v>
                </c:pt>
                <c:pt idx="365">
                  <c:v>45091</c:v>
                </c:pt>
                <c:pt idx="366">
                  <c:v>45092</c:v>
                </c:pt>
                <c:pt idx="367">
                  <c:v>45093</c:v>
                </c:pt>
                <c:pt idx="368">
                  <c:v>45096</c:v>
                </c:pt>
                <c:pt idx="369">
                  <c:v>45097</c:v>
                </c:pt>
                <c:pt idx="370">
                  <c:v>45098</c:v>
                </c:pt>
                <c:pt idx="371">
                  <c:v>45099</c:v>
                </c:pt>
                <c:pt idx="372">
                  <c:v>45100</c:v>
                </c:pt>
                <c:pt idx="373">
                  <c:v>45103</c:v>
                </c:pt>
                <c:pt idx="374">
                  <c:v>45104</c:v>
                </c:pt>
                <c:pt idx="375">
                  <c:v>45105</c:v>
                </c:pt>
                <c:pt idx="376">
                  <c:v>45106</c:v>
                </c:pt>
                <c:pt idx="377">
                  <c:v>45107</c:v>
                </c:pt>
                <c:pt idx="378">
                  <c:v>45110</c:v>
                </c:pt>
                <c:pt idx="379">
                  <c:v>45111</c:v>
                </c:pt>
                <c:pt idx="380">
                  <c:v>45113</c:v>
                </c:pt>
                <c:pt idx="381">
                  <c:v>45114</c:v>
                </c:pt>
                <c:pt idx="382">
                  <c:v>45117</c:v>
                </c:pt>
                <c:pt idx="383">
                  <c:v>45118</c:v>
                </c:pt>
                <c:pt idx="384">
                  <c:v>45119</c:v>
                </c:pt>
                <c:pt idx="385">
                  <c:v>45120</c:v>
                </c:pt>
                <c:pt idx="386">
                  <c:v>45121</c:v>
                </c:pt>
                <c:pt idx="387">
                  <c:v>45124</c:v>
                </c:pt>
                <c:pt idx="388">
                  <c:v>45125</c:v>
                </c:pt>
                <c:pt idx="389">
                  <c:v>45126</c:v>
                </c:pt>
                <c:pt idx="390">
                  <c:v>45127</c:v>
                </c:pt>
                <c:pt idx="391">
                  <c:v>45128</c:v>
                </c:pt>
                <c:pt idx="392">
                  <c:v>45131</c:v>
                </c:pt>
                <c:pt idx="393">
                  <c:v>45132</c:v>
                </c:pt>
                <c:pt idx="394">
                  <c:v>45133</c:v>
                </c:pt>
                <c:pt idx="395">
                  <c:v>45134</c:v>
                </c:pt>
                <c:pt idx="396">
                  <c:v>45135</c:v>
                </c:pt>
                <c:pt idx="397">
                  <c:v>45138</c:v>
                </c:pt>
                <c:pt idx="398">
                  <c:v>45139</c:v>
                </c:pt>
                <c:pt idx="399">
                  <c:v>45140</c:v>
                </c:pt>
                <c:pt idx="400">
                  <c:v>45141</c:v>
                </c:pt>
                <c:pt idx="401">
                  <c:v>45142</c:v>
                </c:pt>
                <c:pt idx="402">
                  <c:v>45145</c:v>
                </c:pt>
                <c:pt idx="403">
                  <c:v>45146</c:v>
                </c:pt>
                <c:pt idx="404">
                  <c:v>45147</c:v>
                </c:pt>
                <c:pt idx="405">
                  <c:v>45148</c:v>
                </c:pt>
                <c:pt idx="406">
                  <c:v>45149</c:v>
                </c:pt>
                <c:pt idx="407">
                  <c:v>45152</c:v>
                </c:pt>
                <c:pt idx="408">
                  <c:v>45153</c:v>
                </c:pt>
                <c:pt idx="409">
                  <c:v>45154</c:v>
                </c:pt>
                <c:pt idx="410">
                  <c:v>45155</c:v>
                </c:pt>
                <c:pt idx="411">
                  <c:v>45156</c:v>
                </c:pt>
                <c:pt idx="412">
                  <c:v>45159</c:v>
                </c:pt>
                <c:pt idx="413">
                  <c:v>45160</c:v>
                </c:pt>
                <c:pt idx="414">
                  <c:v>45161</c:v>
                </c:pt>
                <c:pt idx="415">
                  <c:v>45162</c:v>
                </c:pt>
                <c:pt idx="416">
                  <c:v>45163</c:v>
                </c:pt>
                <c:pt idx="417">
                  <c:v>45166</c:v>
                </c:pt>
                <c:pt idx="418">
                  <c:v>45167</c:v>
                </c:pt>
                <c:pt idx="419">
                  <c:v>45168</c:v>
                </c:pt>
                <c:pt idx="420">
                  <c:v>45169</c:v>
                </c:pt>
                <c:pt idx="421">
                  <c:v>45170</c:v>
                </c:pt>
                <c:pt idx="422">
                  <c:v>45173</c:v>
                </c:pt>
                <c:pt idx="423">
                  <c:v>45174</c:v>
                </c:pt>
                <c:pt idx="424">
                  <c:v>45175</c:v>
                </c:pt>
                <c:pt idx="425">
                  <c:v>45176</c:v>
                </c:pt>
                <c:pt idx="426">
                  <c:v>45177</c:v>
                </c:pt>
                <c:pt idx="427">
                  <c:v>45180</c:v>
                </c:pt>
                <c:pt idx="428">
                  <c:v>45181</c:v>
                </c:pt>
                <c:pt idx="429">
                  <c:v>45182</c:v>
                </c:pt>
                <c:pt idx="430">
                  <c:v>45183</c:v>
                </c:pt>
                <c:pt idx="431">
                  <c:v>45184</c:v>
                </c:pt>
                <c:pt idx="432">
                  <c:v>45187</c:v>
                </c:pt>
                <c:pt idx="433">
                  <c:v>45188</c:v>
                </c:pt>
                <c:pt idx="434">
                  <c:v>45189</c:v>
                </c:pt>
                <c:pt idx="435">
                  <c:v>45191</c:v>
                </c:pt>
                <c:pt idx="436">
                  <c:v>45194</c:v>
                </c:pt>
                <c:pt idx="437">
                  <c:v>45195</c:v>
                </c:pt>
                <c:pt idx="438">
                  <c:v>45196</c:v>
                </c:pt>
                <c:pt idx="439">
                  <c:v>45197</c:v>
                </c:pt>
                <c:pt idx="440">
                  <c:v>45198</c:v>
                </c:pt>
              </c:numCache>
            </c:numRef>
          </c:cat>
          <c:val>
            <c:numRef>
              <c:f>'Chart 41'!$D$503:$D$943</c:f>
              <c:numCache>
                <c:formatCode>General</c:formatCode>
                <c:ptCount val="441"/>
                <c:pt idx="0">
                  <c:v>6.48</c:v>
                </c:pt>
                <c:pt idx="1">
                  <c:v>6.44</c:v>
                </c:pt>
                <c:pt idx="2">
                  <c:v>6.37</c:v>
                </c:pt>
                <c:pt idx="3">
                  <c:v>6.38</c:v>
                </c:pt>
                <c:pt idx="4">
                  <c:v>6.44</c:v>
                </c:pt>
                <c:pt idx="5">
                  <c:v>6.44</c:v>
                </c:pt>
                <c:pt idx="6">
                  <c:v>6.47</c:v>
                </c:pt>
                <c:pt idx="7">
                  <c:v>6.44</c:v>
                </c:pt>
                <c:pt idx="8">
                  <c:v>6.32</c:v>
                </c:pt>
                <c:pt idx="9">
                  <c:v>6.3</c:v>
                </c:pt>
                <c:pt idx="10">
                  <c:v>6.28</c:v>
                </c:pt>
                <c:pt idx="11">
                  <c:v>6.3</c:v>
                </c:pt>
                <c:pt idx="12">
                  <c:v>6.29</c:v>
                </c:pt>
                <c:pt idx="13">
                  <c:v>6.3</c:v>
                </c:pt>
                <c:pt idx="14">
                  <c:v>6.17</c:v>
                </c:pt>
                <c:pt idx="15">
                  <c:v>6.14</c:v>
                </c:pt>
                <c:pt idx="16">
                  <c:v>6.1</c:v>
                </c:pt>
                <c:pt idx="17">
                  <c:v>6.13</c:v>
                </c:pt>
                <c:pt idx="18">
                  <c:v>6.23</c:v>
                </c:pt>
                <c:pt idx="19">
                  <c:v>6.28</c:v>
                </c:pt>
                <c:pt idx="20">
                  <c:v>6.32</c:v>
                </c:pt>
                <c:pt idx="21">
                  <c:v>6.3</c:v>
                </c:pt>
                <c:pt idx="22">
                  <c:v>6.34</c:v>
                </c:pt>
                <c:pt idx="23">
                  <c:v>6.37</c:v>
                </c:pt>
                <c:pt idx="24">
                  <c:v>6.37</c:v>
                </c:pt>
                <c:pt idx="25">
                  <c:v>6.41</c:v>
                </c:pt>
                <c:pt idx="26">
                  <c:v>6.41</c:v>
                </c:pt>
                <c:pt idx="27">
                  <c:v>6.38</c:v>
                </c:pt>
                <c:pt idx="28">
                  <c:v>6.19</c:v>
                </c:pt>
                <c:pt idx="29">
                  <c:v>6.34</c:v>
                </c:pt>
                <c:pt idx="30">
                  <c:v>6.38</c:v>
                </c:pt>
                <c:pt idx="31">
                  <c:v>6.3</c:v>
                </c:pt>
                <c:pt idx="32">
                  <c:v>6.32</c:v>
                </c:pt>
                <c:pt idx="33">
                  <c:v>6.22</c:v>
                </c:pt>
                <c:pt idx="34">
                  <c:v>5.99</c:v>
                </c:pt>
                <c:pt idx="35">
                  <c:v>6.03</c:v>
                </c:pt>
                <c:pt idx="36">
                  <c:v>5.69</c:v>
                </c:pt>
                <c:pt idx="37">
                  <c:v>5.78</c:v>
                </c:pt>
                <c:pt idx="38">
                  <c:v>4.79</c:v>
                </c:pt>
                <c:pt idx="39">
                  <c:v>4.7699999999999996</c:v>
                </c:pt>
                <c:pt idx="40">
                  <c:v>4.57</c:v>
                </c:pt>
                <c:pt idx="41">
                  <c:v>4.26</c:v>
                </c:pt>
                <c:pt idx="42">
                  <c:v>4.57</c:v>
                </c:pt>
                <c:pt idx="43">
                  <c:v>3.74</c:v>
                </c:pt>
                <c:pt idx="44">
                  <c:v>4.34</c:v>
                </c:pt>
                <c:pt idx="45">
                  <c:v>4.37</c:v>
                </c:pt>
                <c:pt idx="46">
                  <c:v>4.55</c:v>
                </c:pt>
                <c:pt idx="47">
                  <c:v>4.66</c:v>
                </c:pt>
                <c:pt idx="48">
                  <c:v>4.6100000000000003</c:v>
                </c:pt>
                <c:pt idx="49">
                  <c:v>4.6500000000000004</c:v>
                </c:pt>
                <c:pt idx="50">
                  <c:v>4.6500000000000004</c:v>
                </c:pt>
                <c:pt idx="51">
                  <c:v>4.79</c:v>
                </c:pt>
                <c:pt idx="52">
                  <c:v>4.6900000000000004</c:v>
                </c:pt>
                <c:pt idx="53">
                  <c:v>4.68</c:v>
                </c:pt>
                <c:pt idx="54">
                  <c:v>4.7699999999999996</c:v>
                </c:pt>
                <c:pt idx="55">
                  <c:v>5.14</c:v>
                </c:pt>
                <c:pt idx="56">
                  <c:v>5.23</c:v>
                </c:pt>
                <c:pt idx="57">
                  <c:v>5.23</c:v>
                </c:pt>
                <c:pt idx="58">
                  <c:v>5.77</c:v>
                </c:pt>
                <c:pt idx="59">
                  <c:v>5.83</c:v>
                </c:pt>
                <c:pt idx="60">
                  <c:v>5.98</c:v>
                </c:pt>
                <c:pt idx="61">
                  <c:v>5.81</c:v>
                </c:pt>
                <c:pt idx="62">
                  <c:v>5.81</c:v>
                </c:pt>
                <c:pt idx="63">
                  <c:v>5.79</c:v>
                </c:pt>
                <c:pt idx="64">
                  <c:v>5.85</c:v>
                </c:pt>
                <c:pt idx="65">
                  <c:v>6.26</c:v>
                </c:pt>
                <c:pt idx="66">
                  <c:v>6.37</c:v>
                </c:pt>
                <c:pt idx="67">
                  <c:v>6.06</c:v>
                </c:pt>
                <c:pt idx="68">
                  <c:v>5.96</c:v>
                </c:pt>
                <c:pt idx="69">
                  <c:v>5.91</c:v>
                </c:pt>
                <c:pt idx="70">
                  <c:v>5.79</c:v>
                </c:pt>
                <c:pt idx="71">
                  <c:v>5.89</c:v>
                </c:pt>
                <c:pt idx="72">
                  <c:v>5.97</c:v>
                </c:pt>
                <c:pt idx="73">
                  <c:v>5.96</c:v>
                </c:pt>
                <c:pt idx="74">
                  <c:v>6.07</c:v>
                </c:pt>
                <c:pt idx="75">
                  <c:v>6.3</c:v>
                </c:pt>
                <c:pt idx="76">
                  <c:v>6.4</c:v>
                </c:pt>
                <c:pt idx="77">
                  <c:v>6.38</c:v>
                </c:pt>
                <c:pt idx="78">
                  <c:v>6.39</c:v>
                </c:pt>
                <c:pt idx="79">
                  <c:v>6.32</c:v>
                </c:pt>
                <c:pt idx="80">
                  <c:v>6.32</c:v>
                </c:pt>
                <c:pt idx="81">
                  <c:v>6.4</c:v>
                </c:pt>
                <c:pt idx="82">
                  <c:v>6.34</c:v>
                </c:pt>
                <c:pt idx="83">
                  <c:v>6.51</c:v>
                </c:pt>
                <c:pt idx="84">
                  <c:v>6.61</c:v>
                </c:pt>
                <c:pt idx="85">
                  <c:v>7.02</c:v>
                </c:pt>
                <c:pt idx="86">
                  <c:v>7.08</c:v>
                </c:pt>
                <c:pt idx="87">
                  <c:v>6.81</c:v>
                </c:pt>
                <c:pt idx="88">
                  <c:v>6.86</c:v>
                </c:pt>
                <c:pt idx="89">
                  <c:v>7.02</c:v>
                </c:pt>
                <c:pt idx="90">
                  <c:v>7.07</c:v>
                </c:pt>
                <c:pt idx="91">
                  <c:v>7.21</c:v>
                </c:pt>
                <c:pt idx="92">
                  <c:v>7.18</c:v>
                </c:pt>
                <c:pt idx="93">
                  <c:v>7.22</c:v>
                </c:pt>
                <c:pt idx="94">
                  <c:v>7.4</c:v>
                </c:pt>
                <c:pt idx="95">
                  <c:v>7.81</c:v>
                </c:pt>
                <c:pt idx="96">
                  <c:v>7.89</c:v>
                </c:pt>
                <c:pt idx="97">
                  <c:v>8.02</c:v>
                </c:pt>
                <c:pt idx="98">
                  <c:v>8.0399999999999991</c:v>
                </c:pt>
                <c:pt idx="99">
                  <c:v>7.04</c:v>
                </c:pt>
                <c:pt idx="100">
                  <c:v>6.83</c:v>
                </c:pt>
                <c:pt idx="101">
                  <c:v>7.34</c:v>
                </c:pt>
                <c:pt idx="102">
                  <c:v>7.33</c:v>
                </c:pt>
                <c:pt idx="103">
                  <c:v>7.27</c:v>
                </c:pt>
                <c:pt idx="104">
                  <c:v>7.19</c:v>
                </c:pt>
                <c:pt idx="105">
                  <c:v>7.14</c:v>
                </c:pt>
                <c:pt idx="106">
                  <c:v>7.19</c:v>
                </c:pt>
                <c:pt idx="107">
                  <c:v>7.11</c:v>
                </c:pt>
                <c:pt idx="108">
                  <c:v>7.17</c:v>
                </c:pt>
                <c:pt idx="109">
                  <c:v>7.4</c:v>
                </c:pt>
                <c:pt idx="110">
                  <c:v>7.39</c:v>
                </c:pt>
                <c:pt idx="111">
                  <c:v>7.37</c:v>
                </c:pt>
                <c:pt idx="112">
                  <c:v>7.39</c:v>
                </c:pt>
                <c:pt idx="113">
                  <c:v>7.49</c:v>
                </c:pt>
                <c:pt idx="114">
                  <c:v>7.56</c:v>
                </c:pt>
                <c:pt idx="115">
                  <c:v>7.53</c:v>
                </c:pt>
                <c:pt idx="116">
                  <c:v>7.51</c:v>
                </c:pt>
                <c:pt idx="117">
                  <c:v>7.65</c:v>
                </c:pt>
                <c:pt idx="118">
                  <c:v>7.76</c:v>
                </c:pt>
                <c:pt idx="119">
                  <c:v>7.74</c:v>
                </c:pt>
                <c:pt idx="120">
                  <c:v>7.67</c:v>
                </c:pt>
                <c:pt idx="121">
                  <c:v>7.69</c:v>
                </c:pt>
                <c:pt idx="122">
                  <c:v>7.72</c:v>
                </c:pt>
                <c:pt idx="123">
                  <c:v>7.83</c:v>
                </c:pt>
                <c:pt idx="124">
                  <c:v>7.75</c:v>
                </c:pt>
                <c:pt idx="125">
                  <c:v>7.46</c:v>
                </c:pt>
                <c:pt idx="126">
                  <c:v>7.41</c:v>
                </c:pt>
                <c:pt idx="127">
                  <c:v>6.61</c:v>
                </c:pt>
                <c:pt idx="128">
                  <c:v>6.5</c:v>
                </c:pt>
                <c:pt idx="129">
                  <c:v>6.72</c:v>
                </c:pt>
                <c:pt idx="130">
                  <c:v>6.69</c:v>
                </c:pt>
                <c:pt idx="131">
                  <c:v>7.02</c:v>
                </c:pt>
                <c:pt idx="132">
                  <c:v>7.06</c:v>
                </c:pt>
                <c:pt idx="133">
                  <c:v>7.07</c:v>
                </c:pt>
                <c:pt idx="134">
                  <c:v>7.25</c:v>
                </c:pt>
                <c:pt idx="135">
                  <c:v>7.37</c:v>
                </c:pt>
                <c:pt idx="136">
                  <c:v>7.53</c:v>
                </c:pt>
                <c:pt idx="137">
                  <c:v>7.55</c:v>
                </c:pt>
                <c:pt idx="138">
                  <c:v>7.24</c:v>
                </c:pt>
                <c:pt idx="139">
                  <c:v>7.17</c:v>
                </c:pt>
                <c:pt idx="140">
                  <c:v>7.09</c:v>
                </c:pt>
                <c:pt idx="141">
                  <c:v>6.98</c:v>
                </c:pt>
                <c:pt idx="142">
                  <c:v>6.79</c:v>
                </c:pt>
                <c:pt idx="143">
                  <c:v>6.72</c:v>
                </c:pt>
                <c:pt idx="144">
                  <c:v>6.63</c:v>
                </c:pt>
                <c:pt idx="145">
                  <c:v>6.59</c:v>
                </c:pt>
                <c:pt idx="146">
                  <c:v>6.74</c:v>
                </c:pt>
                <c:pt idx="147">
                  <c:v>6.74</c:v>
                </c:pt>
                <c:pt idx="148">
                  <c:v>6.73</c:v>
                </c:pt>
                <c:pt idx="149">
                  <c:v>6.71</c:v>
                </c:pt>
                <c:pt idx="150">
                  <c:v>6.73</c:v>
                </c:pt>
                <c:pt idx="151">
                  <c:v>6.72</c:v>
                </c:pt>
                <c:pt idx="152">
                  <c:v>6.71</c:v>
                </c:pt>
                <c:pt idx="153">
                  <c:v>6.7</c:v>
                </c:pt>
                <c:pt idx="154">
                  <c:v>6.66</c:v>
                </c:pt>
                <c:pt idx="155">
                  <c:v>6.6</c:v>
                </c:pt>
                <c:pt idx="156">
                  <c:v>6.62</c:v>
                </c:pt>
                <c:pt idx="157">
                  <c:v>6.7</c:v>
                </c:pt>
                <c:pt idx="158">
                  <c:v>6.83</c:v>
                </c:pt>
                <c:pt idx="159">
                  <c:v>6.87</c:v>
                </c:pt>
                <c:pt idx="160">
                  <c:v>6.81</c:v>
                </c:pt>
                <c:pt idx="161">
                  <c:v>6.76</c:v>
                </c:pt>
                <c:pt idx="162">
                  <c:v>6.75</c:v>
                </c:pt>
                <c:pt idx="163">
                  <c:v>6.78</c:v>
                </c:pt>
                <c:pt idx="164">
                  <c:v>6.74</c:v>
                </c:pt>
                <c:pt idx="165">
                  <c:v>6.72</c:v>
                </c:pt>
                <c:pt idx="166">
                  <c:v>6.69</c:v>
                </c:pt>
                <c:pt idx="167">
                  <c:v>6.71</c:v>
                </c:pt>
                <c:pt idx="168">
                  <c:v>6.72</c:v>
                </c:pt>
                <c:pt idx="169">
                  <c:v>6.7</c:v>
                </c:pt>
                <c:pt idx="170">
                  <c:v>6.67</c:v>
                </c:pt>
                <c:pt idx="171">
                  <c:v>6.65</c:v>
                </c:pt>
                <c:pt idx="172">
                  <c:v>6.63</c:v>
                </c:pt>
                <c:pt idx="173">
                  <c:v>6.67</c:v>
                </c:pt>
                <c:pt idx="174">
                  <c:v>6.72</c:v>
                </c:pt>
                <c:pt idx="175">
                  <c:v>6.72</c:v>
                </c:pt>
                <c:pt idx="176">
                  <c:v>6.77</c:v>
                </c:pt>
                <c:pt idx="177">
                  <c:v>6.81</c:v>
                </c:pt>
                <c:pt idx="178">
                  <c:v>6.89</c:v>
                </c:pt>
                <c:pt idx="179">
                  <c:v>6.93</c:v>
                </c:pt>
                <c:pt idx="180">
                  <c:v>6.96</c:v>
                </c:pt>
                <c:pt idx="181">
                  <c:v>6.97</c:v>
                </c:pt>
                <c:pt idx="182">
                  <c:v>7.02</c:v>
                </c:pt>
                <c:pt idx="183">
                  <c:v>7.25</c:v>
                </c:pt>
                <c:pt idx="184">
                  <c:v>7.14</c:v>
                </c:pt>
                <c:pt idx="185">
                  <c:v>7.05</c:v>
                </c:pt>
                <c:pt idx="186">
                  <c:v>6.99</c:v>
                </c:pt>
                <c:pt idx="187">
                  <c:v>7.12</c:v>
                </c:pt>
                <c:pt idx="188">
                  <c:v>7.57</c:v>
                </c:pt>
                <c:pt idx="189">
                  <c:v>7.09</c:v>
                </c:pt>
                <c:pt idx="190">
                  <c:v>6.9</c:v>
                </c:pt>
                <c:pt idx="191">
                  <c:v>6.8</c:v>
                </c:pt>
                <c:pt idx="192">
                  <c:v>6.7</c:v>
                </c:pt>
                <c:pt idx="193">
                  <c:v>6.59</c:v>
                </c:pt>
                <c:pt idx="194">
                  <c:v>6.51</c:v>
                </c:pt>
                <c:pt idx="195">
                  <c:v>6.33</c:v>
                </c:pt>
                <c:pt idx="196">
                  <c:v>6.23</c:v>
                </c:pt>
                <c:pt idx="197">
                  <c:v>6.36</c:v>
                </c:pt>
                <c:pt idx="198">
                  <c:v>6.41</c:v>
                </c:pt>
                <c:pt idx="199">
                  <c:v>6.54</c:v>
                </c:pt>
                <c:pt idx="200">
                  <c:v>6.56</c:v>
                </c:pt>
                <c:pt idx="201">
                  <c:v>6.58</c:v>
                </c:pt>
                <c:pt idx="202">
                  <c:v>6.57</c:v>
                </c:pt>
                <c:pt idx="203">
                  <c:v>6.6</c:v>
                </c:pt>
                <c:pt idx="204">
                  <c:v>6.59</c:v>
                </c:pt>
                <c:pt idx="205">
                  <c:v>6.53</c:v>
                </c:pt>
                <c:pt idx="206">
                  <c:v>6.51</c:v>
                </c:pt>
                <c:pt idx="207">
                  <c:v>6.47</c:v>
                </c:pt>
                <c:pt idx="208">
                  <c:v>6.42</c:v>
                </c:pt>
                <c:pt idx="209">
                  <c:v>6.41</c:v>
                </c:pt>
                <c:pt idx="210">
                  <c:v>6.45</c:v>
                </c:pt>
                <c:pt idx="211">
                  <c:v>6.42</c:v>
                </c:pt>
                <c:pt idx="212">
                  <c:v>6.36</c:v>
                </c:pt>
                <c:pt idx="213">
                  <c:v>6.37</c:v>
                </c:pt>
                <c:pt idx="214">
                  <c:v>6.37</c:v>
                </c:pt>
                <c:pt idx="215">
                  <c:v>6.5</c:v>
                </c:pt>
                <c:pt idx="216">
                  <c:v>6.46</c:v>
                </c:pt>
                <c:pt idx="217">
                  <c:v>6.47</c:v>
                </c:pt>
                <c:pt idx="218">
                  <c:v>6.59</c:v>
                </c:pt>
                <c:pt idx="219">
                  <c:v>6.56</c:v>
                </c:pt>
                <c:pt idx="220">
                  <c:v>6.57</c:v>
                </c:pt>
                <c:pt idx="221">
                  <c:v>6.55</c:v>
                </c:pt>
                <c:pt idx="222">
                  <c:v>6.55</c:v>
                </c:pt>
                <c:pt idx="223">
                  <c:v>6.55</c:v>
                </c:pt>
                <c:pt idx="224">
                  <c:v>6.51</c:v>
                </c:pt>
                <c:pt idx="225">
                  <c:v>6.51</c:v>
                </c:pt>
                <c:pt idx="226">
                  <c:v>6.53</c:v>
                </c:pt>
                <c:pt idx="227">
                  <c:v>6.55</c:v>
                </c:pt>
                <c:pt idx="228">
                  <c:v>6.53</c:v>
                </c:pt>
                <c:pt idx="229">
                  <c:v>6.52</c:v>
                </c:pt>
                <c:pt idx="230">
                  <c:v>6.49</c:v>
                </c:pt>
                <c:pt idx="231">
                  <c:v>6.49</c:v>
                </c:pt>
                <c:pt idx="232">
                  <c:v>6.46</c:v>
                </c:pt>
                <c:pt idx="233">
                  <c:v>6.39</c:v>
                </c:pt>
                <c:pt idx="234">
                  <c:v>6.36</c:v>
                </c:pt>
                <c:pt idx="235">
                  <c:v>6.28</c:v>
                </c:pt>
                <c:pt idx="236">
                  <c:v>6.29</c:v>
                </c:pt>
                <c:pt idx="237">
                  <c:v>6.32</c:v>
                </c:pt>
                <c:pt idx="238">
                  <c:v>6.33</c:v>
                </c:pt>
                <c:pt idx="239">
                  <c:v>6.29</c:v>
                </c:pt>
                <c:pt idx="240">
                  <c:v>6.25</c:v>
                </c:pt>
                <c:pt idx="241">
                  <c:v>6.21</c:v>
                </c:pt>
                <c:pt idx="242">
                  <c:v>6.13</c:v>
                </c:pt>
                <c:pt idx="243">
                  <c:v>6.1</c:v>
                </c:pt>
                <c:pt idx="244">
                  <c:v>5.92</c:v>
                </c:pt>
                <c:pt idx="245">
                  <c:v>5.72</c:v>
                </c:pt>
                <c:pt idx="246">
                  <c:v>5.58</c:v>
                </c:pt>
                <c:pt idx="247">
                  <c:v>5.45</c:v>
                </c:pt>
                <c:pt idx="248">
                  <c:v>5.79</c:v>
                </c:pt>
                <c:pt idx="249">
                  <c:v>5.76</c:v>
                </c:pt>
                <c:pt idx="250">
                  <c:v>5.61</c:v>
                </c:pt>
                <c:pt idx="251">
                  <c:v>5.51</c:v>
                </c:pt>
                <c:pt idx="252">
                  <c:v>5.45</c:v>
                </c:pt>
                <c:pt idx="253">
                  <c:v>5.59</c:v>
                </c:pt>
                <c:pt idx="254">
                  <c:v>5.57</c:v>
                </c:pt>
                <c:pt idx="255">
                  <c:v>5.51</c:v>
                </c:pt>
                <c:pt idx="256">
                  <c:v>5.49</c:v>
                </c:pt>
                <c:pt idx="257">
                  <c:v>5.65</c:v>
                </c:pt>
                <c:pt idx="258">
                  <c:v>5.68</c:v>
                </c:pt>
                <c:pt idx="259">
                  <c:v>5.76</c:v>
                </c:pt>
                <c:pt idx="260">
                  <c:v>5.85</c:v>
                </c:pt>
                <c:pt idx="261">
                  <c:v>5.88</c:v>
                </c:pt>
                <c:pt idx="262">
                  <c:v>5.8</c:v>
                </c:pt>
                <c:pt idx="263">
                  <c:v>5.78</c:v>
                </c:pt>
                <c:pt idx="264">
                  <c:v>5.76</c:v>
                </c:pt>
                <c:pt idx="265">
                  <c:v>5.76</c:v>
                </c:pt>
                <c:pt idx="266">
                  <c:v>5.77</c:v>
                </c:pt>
                <c:pt idx="267">
                  <c:v>5.78</c:v>
                </c:pt>
                <c:pt idx="268">
                  <c:v>5.77</c:v>
                </c:pt>
                <c:pt idx="269">
                  <c:v>5.73</c:v>
                </c:pt>
                <c:pt idx="270">
                  <c:v>5.73</c:v>
                </c:pt>
                <c:pt idx="271">
                  <c:v>5.71</c:v>
                </c:pt>
                <c:pt idx="272">
                  <c:v>5.69</c:v>
                </c:pt>
                <c:pt idx="273">
                  <c:v>5.61</c:v>
                </c:pt>
                <c:pt idx="274">
                  <c:v>5.65</c:v>
                </c:pt>
                <c:pt idx="275">
                  <c:v>5.65</c:v>
                </c:pt>
                <c:pt idx="276">
                  <c:v>5.63</c:v>
                </c:pt>
                <c:pt idx="277">
                  <c:v>5.61</c:v>
                </c:pt>
                <c:pt idx="278">
                  <c:v>5.59</c:v>
                </c:pt>
                <c:pt idx="279">
                  <c:v>5.53</c:v>
                </c:pt>
                <c:pt idx="280">
                  <c:v>5.44</c:v>
                </c:pt>
                <c:pt idx="281">
                  <c:v>5.41</c:v>
                </c:pt>
                <c:pt idx="282">
                  <c:v>5.35</c:v>
                </c:pt>
                <c:pt idx="283">
                  <c:v>5.34</c:v>
                </c:pt>
                <c:pt idx="284">
                  <c:v>5.29</c:v>
                </c:pt>
                <c:pt idx="285">
                  <c:v>5.26</c:v>
                </c:pt>
                <c:pt idx="286">
                  <c:v>5.27</c:v>
                </c:pt>
                <c:pt idx="287">
                  <c:v>5.28</c:v>
                </c:pt>
                <c:pt idx="288">
                  <c:v>5.25</c:v>
                </c:pt>
                <c:pt idx="289">
                  <c:v>5.21</c:v>
                </c:pt>
                <c:pt idx="290">
                  <c:v>5.2</c:v>
                </c:pt>
                <c:pt idx="291">
                  <c:v>5.13</c:v>
                </c:pt>
                <c:pt idx="292">
                  <c:v>5.18</c:v>
                </c:pt>
                <c:pt idx="293">
                  <c:v>5.18</c:v>
                </c:pt>
                <c:pt idx="294">
                  <c:v>5.17</c:v>
                </c:pt>
                <c:pt idx="295">
                  <c:v>5.15</c:v>
                </c:pt>
                <c:pt idx="296">
                  <c:v>5.15</c:v>
                </c:pt>
                <c:pt idx="297">
                  <c:v>5.16</c:v>
                </c:pt>
                <c:pt idx="298">
                  <c:v>5.15</c:v>
                </c:pt>
                <c:pt idx="299">
                  <c:v>5.12</c:v>
                </c:pt>
                <c:pt idx="300">
                  <c:v>5.1100000000000003</c:v>
                </c:pt>
                <c:pt idx="301">
                  <c:v>5.17</c:v>
                </c:pt>
                <c:pt idx="302">
                  <c:v>5.16</c:v>
                </c:pt>
                <c:pt idx="303">
                  <c:v>5.12</c:v>
                </c:pt>
                <c:pt idx="304">
                  <c:v>5.0999999999999996</c:v>
                </c:pt>
                <c:pt idx="305">
                  <c:v>5.07</c:v>
                </c:pt>
                <c:pt idx="306">
                  <c:v>5.04</c:v>
                </c:pt>
                <c:pt idx="307">
                  <c:v>5.05</c:v>
                </c:pt>
                <c:pt idx="308">
                  <c:v>5.04</c:v>
                </c:pt>
                <c:pt idx="309">
                  <c:v>5.0999999999999996</c:v>
                </c:pt>
                <c:pt idx="310">
                  <c:v>5.07</c:v>
                </c:pt>
                <c:pt idx="311">
                  <c:v>5.08</c:v>
                </c:pt>
                <c:pt idx="312">
                  <c:v>5.07</c:v>
                </c:pt>
                <c:pt idx="313">
                  <c:v>5.04</c:v>
                </c:pt>
                <c:pt idx="314">
                  <c:v>5.03</c:v>
                </c:pt>
                <c:pt idx="315">
                  <c:v>5.0199999999999996</c:v>
                </c:pt>
                <c:pt idx="316">
                  <c:v>4.97</c:v>
                </c:pt>
                <c:pt idx="317">
                  <c:v>4.8899999999999997</c:v>
                </c:pt>
                <c:pt idx="318">
                  <c:v>4.8899999999999997</c:v>
                </c:pt>
                <c:pt idx="319">
                  <c:v>4.79</c:v>
                </c:pt>
                <c:pt idx="320">
                  <c:v>4.7300000000000004</c:v>
                </c:pt>
                <c:pt idx="321">
                  <c:v>4.75</c:v>
                </c:pt>
                <c:pt idx="322">
                  <c:v>4.7300000000000004</c:v>
                </c:pt>
                <c:pt idx="323">
                  <c:v>4.7300000000000004</c:v>
                </c:pt>
                <c:pt idx="324">
                  <c:v>4.75</c:v>
                </c:pt>
                <c:pt idx="325">
                  <c:v>4.76</c:v>
                </c:pt>
                <c:pt idx="326">
                  <c:v>4.76</c:v>
                </c:pt>
                <c:pt idx="327">
                  <c:v>4.75</c:v>
                </c:pt>
                <c:pt idx="328">
                  <c:v>4.75</c:v>
                </c:pt>
                <c:pt idx="329">
                  <c:v>4.75</c:v>
                </c:pt>
                <c:pt idx="330">
                  <c:v>4.76</c:v>
                </c:pt>
                <c:pt idx="331">
                  <c:v>4.7300000000000004</c:v>
                </c:pt>
                <c:pt idx="332">
                  <c:v>4.75</c:v>
                </c:pt>
                <c:pt idx="333">
                  <c:v>4.74</c:v>
                </c:pt>
                <c:pt idx="334">
                  <c:v>4.8499999999999996</c:v>
                </c:pt>
                <c:pt idx="335">
                  <c:v>4.8499999999999996</c:v>
                </c:pt>
                <c:pt idx="336">
                  <c:v>4.87</c:v>
                </c:pt>
                <c:pt idx="337">
                  <c:v>4.95</c:v>
                </c:pt>
                <c:pt idx="338">
                  <c:v>5.0199999999999996</c:v>
                </c:pt>
                <c:pt idx="339">
                  <c:v>4.9800000000000004</c:v>
                </c:pt>
                <c:pt idx="340">
                  <c:v>5.08</c:v>
                </c:pt>
                <c:pt idx="341">
                  <c:v>5.07</c:v>
                </c:pt>
                <c:pt idx="342">
                  <c:v>5</c:v>
                </c:pt>
                <c:pt idx="343">
                  <c:v>4.88</c:v>
                </c:pt>
                <c:pt idx="344">
                  <c:v>4.83</c:v>
                </c:pt>
                <c:pt idx="345">
                  <c:v>4.78</c:v>
                </c:pt>
                <c:pt idx="346">
                  <c:v>4.84</c:v>
                </c:pt>
                <c:pt idx="347">
                  <c:v>4.83</c:v>
                </c:pt>
                <c:pt idx="348">
                  <c:v>4.84</c:v>
                </c:pt>
                <c:pt idx="349">
                  <c:v>4.82</c:v>
                </c:pt>
                <c:pt idx="350">
                  <c:v>4.83</c:v>
                </c:pt>
                <c:pt idx="351">
                  <c:v>4.83</c:v>
                </c:pt>
                <c:pt idx="352">
                  <c:v>4.83</c:v>
                </c:pt>
                <c:pt idx="353">
                  <c:v>4.82</c:v>
                </c:pt>
                <c:pt idx="354">
                  <c:v>4.78</c:v>
                </c:pt>
                <c:pt idx="355">
                  <c:v>4.7699999999999996</c:v>
                </c:pt>
                <c:pt idx="356">
                  <c:v>4.78</c:v>
                </c:pt>
                <c:pt idx="357">
                  <c:v>4.78</c:v>
                </c:pt>
                <c:pt idx="358">
                  <c:v>4.76</c:v>
                </c:pt>
                <c:pt idx="359">
                  <c:v>4.7699999999999996</c:v>
                </c:pt>
                <c:pt idx="360">
                  <c:v>4.75</c:v>
                </c:pt>
                <c:pt idx="361">
                  <c:v>4.72</c:v>
                </c:pt>
                <c:pt idx="362">
                  <c:v>4.67</c:v>
                </c:pt>
                <c:pt idx="363">
                  <c:v>4.68</c:v>
                </c:pt>
                <c:pt idx="364">
                  <c:v>4.63</c:v>
                </c:pt>
                <c:pt idx="365">
                  <c:v>4.5999999999999996</c:v>
                </c:pt>
                <c:pt idx="366">
                  <c:v>4.62</c:v>
                </c:pt>
                <c:pt idx="367">
                  <c:v>4.62</c:v>
                </c:pt>
                <c:pt idx="368">
                  <c:v>4.59</c:v>
                </c:pt>
                <c:pt idx="369">
                  <c:v>4.5999999999999996</c:v>
                </c:pt>
                <c:pt idx="370">
                  <c:v>4.59</c:v>
                </c:pt>
                <c:pt idx="371">
                  <c:v>4.6100000000000003</c:v>
                </c:pt>
                <c:pt idx="372">
                  <c:v>4.57</c:v>
                </c:pt>
                <c:pt idx="373">
                  <c:v>4.59</c:v>
                </c:pt>
                <c:pt idx="374">
                  <c:v>4.55</c:v>
                </c:pt>
                <c:pt idx="375">
                  <c:v>4.51</c:v>
                </c:pt>
                <c:pt idx="376">
                  <c:v>4.4400000000000004</c:v>
                </c:pt>
                <c:pt idx="377">
                  <c:v>4.34</c:v>
                </c:pt>
                <c:pt idx="378">
                  <c:v>4.32</c:v>
                </c:pt>
                <c:pt idx="379">
                  <c:v>4.3</c:v>
                </c:pt>
                <c:pt idx="380">
                  <c:v>4.21</c:v>
                </c:pt>
                <c:pt idx="381">
                  <c:v>4.22</c:v>
                </c:pt>
                <c:pt idx="382">
                  <c:v>4.2300000000000004</c:v>
                </c:pt>
                <c:pt idx="383">
                  <c:v>4.29</c:v>
                </c:pt>
                <c:pt idx="384">
                  <c:v>4.26</c:v>
                </c:pt>
                <c:pt idx="385">
                  <c:v>4.3</c:v>
                </c:pt>
                <c:pt idx="386">
                  <c:v>4.28</c:v>
                </c:pt>
                <c:pt idx="387">
                  <c:v>4.2699999999999996</c:v>
                </c:pt>
                <c:pt idx="388">
                  <c:v>4.26</c:v>
                </c:pt>
                <c:pt idx="389">
                  <c:v>4.25</c:v>
                </c:pt>
                <c:pt idx="390">
                  <c:v>4.26</c:v>
                </c:pt>
                <c:pt idx="391">
                  <c:v>4.29</c:v>
                </c:pt>
                <c:pt idx="392">
                  <c:v>4.28</c:v>
                </c:pt>
                <c:pt idx="393">
                  <c:v>4.3</c:v>
                </c:pt>
                <c:pt idx="394">
                  <c:v>4.29</c:v>
                </c:pt>
                <c:pt idx="395">
                  <c:v>4.29</c:v>
                </c:pt>
                <c:pt idx="396">
                  <c:v>4.25</c:v>
                </c:pt>
                <c:pt idx="397">
                  <c:v>4.2300000000000004</c:v>
                </c:pt>
                <c:pt idx="398">
                  <c:v>4.21</c:v>
                </c:pt>
                <c:pt idx="399">
                  <c:v>4.1500000000000004</c:v>
                </c:pt>
                <c:pt idx="400">
                  <c:v>4.1100000000000003</c:v>
                </c:pt>
                <c:pt idx="401">
                  <c:v>4.0599999999999996</c:v>
                </c:pt>
                <c:pt idx="402">
                  <c:v>4</c:v>
                </c:pt>
                <c:pt idx="403">
                  <c:v>4.03</c:v>
                </c:pt>
                <c:pt idx="404">
                  <c:v>3.96</c:v>
                </c:pt>
                <c:pt idx="405">
                  <c:v>3.96</c:v>
                </c:pt>
                <c:pt idx="406">
                  <c:v>3.92</c:v>
                </c:pt>
                <c:pt idx="407">
                  <c:v>3.81</c:v>
                </c:pt>
                <c:pt idx="408">
                  <c:v>3.94</c:v>
                </c:pt>
                <c:pt idx="409">
                  <c:v>4</c:v>
                </c:pt>
                <c:pt idx="410">
                  <c:v>4.13</c:v>
                </c:pt>
                <c:pt idx="411">
                  <c:v>4.12</c:v>
                </c:pt>
                <c:pt idx="412">
                  <c:v>4.0999999999999996</c:v>
                </c:pt>
                <c:pt idx="413">
                  <c:v>4.0999999999999996</c:v>
                </c:pt>
                <c:pt idx="414">
                  <c:v>4.0999999999999996</c:v>
                </c:pt>
                <c:pt idx="415">
                  <c:v>4.09</c:v>
                </c:pt>
                <c:pt idx="416">
                  <c:v>4.08</c:v>
                </c:pt>
                <c:pt idx="417">
                  <c:v>4.05</c:v>
                </c:pt>
                <c:pt idx="418">
                  <c:v>4.0199999999999996</c:v>
                </c:pt>
                <c:pt idx="419">
                  <c:v>4.0199999999999996</c:v>
                </c:pt>
                <c:pt idx="420">
                  <c:v>4</c:v>
                </c:pt>
                <c:pt idx="421">
                  <c:v>4</c:v>
                </c:pt>
                <c:pt idx="422">
                  <c:v>3.99</c:v>
                </c:pt>
                <c:pt idx="423">
                  <c:v>3.95</c:v>
                </c:pt>
                <c:pt idx="424">
                  <c:v>3.94</c:v>
                </c:pt>
                <c:pt idx="425">
                  <c:v>3.92</c:v>
                </c:pt>
                <c:pt idx="426">
                  <c:v>3.94</c:v>
                </c:pt>
                <c:pt idx="427">
                  <c:v>4</c:v>
                </c:pt>
                <c:pt idx="428">
                  <c:v>4.07</c:v>
                </c:pt>
                <c:pt idx="429">
                  <c:v>4.04</c:v>
                </c:pt>
                <c:pt idx="430">
                  <c:v>4.01</c:v>
                </c:pt>
                <c:pt idx="431">
                  <c:v>4</c:v>
                </c:pt>
                <c:pt idx="432">
                  <c:v>4</c:v>
                </c:pt>
                <c:pt idx="433">
                  <c:v>4.01</c:v>
                </c:pt>
                <c:pt idx="434">
                  <c:v>4</c:v>
                </c:pt>
                <c:pt idx="435">
                  <c:v>4.03</c:v>
                </c:pt>
                <c:pt idx="436">
                  <c:v>4.03</c:v>
                </c:pt>
                <c:pt idx="437">
                  <c:v>4.03</c:v>
                </c:pt>
                <c:pt idx="438">
                  <c:v>4.03</c:v>
                </c:pt>
                <c:pt idx="439">
                  <c:v>4.03</c:v>
                </c:pt>
                <c:pt idx="440">
                  <c:v>4.0199999999999996</c:v>
                </c:pt>
              </c:numCache>
            </c:numRef>
          </c:val>
          <c:smooth val="0"/>
          <c:extLst>
            <c:ext xmlns:c16="http://schemas.microsoft.com/office/drawing/2014/chart" uri="{C3380CC4-5D6E-409C-BE32-E72D297353CC}">
              <c16:uniqueId val="{00000002-C52F-40BD-83E2-F4E1D95A1784}"/>
            </c:ext>
          </c:extLst>
        </c:ser>
        <c:dLbls>
          <c:showLegendKey val="0"/>
          <c:showVal val="0"/>
          <c:showCatName val="0"/>
          <c:showSerName val="0"/>
          <c:showPercent val="0"/>
          <c:showBubbleSize val="0"/>
        </c:dLbls>
        <c:marker val="1"/>
        <c:smooth val="0"/>
        <c:axId val="124836480"/>
        <c:axId val="124834560"/>
      </c:lineChart>
      <c:dateAx>
        <c:axId val="124785792"/>
        <c:scaling>
          <c:orientation val="minMax"/>
          <c:min val="44562"/>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787328"/>
        <c:crosses val="autoZero"/>
        <c:auto val="1"/>
        <c:lblOffset val="100"/>
        <c:baseTimeUnit val="days"/>
        <c:majorUnit val="1"/>
        <c:majorTimeUnit val="months"/>
      </c:dateAx>
      <c:valAx>
        <c:axId val="124787328"/>
        <c:scaling>
          <c:orientation val="minMax"/>
          <c:max val="650"/>
          <c:min val="35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USD/AMD</a:t>
                </a:r>
              </a:p>
              <a:p>
                <a:pPr>
                  <a:defRPr/>
                </a:pPr>
                <a:r>
                  <a:rPr lang="en-US" sz="800"/>
                  <a:t>EUR/AMD</a:t>
                </a:r>
              </a:p>
            </c:rich>
          </c:tx>
          <c:layout>
            <c:manualLayout>
              <c:xMode val="edge"/>
              <c:yMode val="edge"/>
              <c:x val="1.9686784803910323E-2"/>
              <c:y val="2.9371217920155866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785792"/>
        <c:crosses val="autoZero"/>
        <c:crossBetween val="between"/>
      </c:valAx>
      <c:valAx>
        <c:axId val="124834560"/>
        <c:scaling>
          <c:orientation val="minMax"/>
          <c:max val="8"/>
          <c:min val="3"/>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RUB/AMD</a:t>
                </a:r>
              </a:p>
            </c:rich>
          </c:tx>
          <c:layout>
            <c:manualLayout>
              <c:xMode val="edge"/>
              <c:yMode val="edge"/>
              <c:x val="0.84128514091087514"/>
              <c:y val="6.510270881650652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36480"/>
        <c:crosses val="max"/>
        <c:crossBetween val="between"/>
        <c:majorUnit val="1"/>
      </c:valAx>
      <c:dateAx>
        <c:axId val="124836480"/>
        <c:scaling>
          <c:orientation val="minMax"/>
        </c:scaling>
        <c:delete val="1"/>
        <c:axPos val="b"/>
        <c:numFmt formatCode="m/d/yyyy" sourceLinked="1"/>
        <c:majorTickMark val="out"/>
        <c:minorTickMark val="none"/>
        <c:tickLblPos val="nextTo"/>
        <c:crossAx val="124834560"/>
        <c:crosses val="autoZero"/>
        <c:auto val="1"/>
        <c:lblOffset val="100"/>
        <c:baseTimeUnit val="days"/>
      </c:dateAx>
      <c:spPr>
        <a:noFill/>
        <a:ln>
          <a:noFill/>
        </a:ln>
        <a:effectLst/>
      </c:spPr>
    </c:plotArea>
    <c:legend>
      <c:legendPos val="r"/>
      <c:layout>
        <c:manualLayout>
          <c:xMode val="edge"/>
          <c:yMode val="edge"/>
          <c:x val="2.9558811681839457E-2"/>
          <c:y val="0.84217721214845709"/>
          <c:w val="0.94287980148280226"/>
          <c:h val="0.12469295890504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32360998638846"/>
          <c:y val="4.784688995215311E-2"/>
          <c:w val="0.83443641887283782"/>
          <c:h val="0.88821911615115101"/>
        </c:manualLayout>
      </c:layout>
      <c:lineChart>
        <c:grouping val="standard"/>
        <c:varyColors val="0"/>
        <c:ser>
          <c:idx val="0"/>
          <c:order val="0"/>
          <c:tx>
            <c:strRef>
              <c:f>'Chart 4'!$B$1</c:f>
              <c:strCache>
                <c:ptCount val="1"/>
                <c:pt idx="0">
                  <c:v>"Sticky" prices (CPI), y/y</c:v>
                </c:pt>
              </c:strCache>
            </c:strRef>
          </c:tx>
          <c:spPr>
            <a:ln w="19050" cap="rnd">
              <a:solidFill>
                <a:schemeClr val="accent5">
                  <a:lumMod val="60000"/>
                  <a:lumOff val="40000"/>
                </a:schemeClr>
              </a:solidFill>
              <a:round/>
            </a:ln>
            <a:effectLst/>
          </c:spPr>
          <c:marker>
            <c:symbol val="none"/>
          </c:marker>
          <c:cat>
            <c:numRef>
              <c:f>'Chart 4'!$A$2:$A$72</c:f>
              <c:numCache>
                <c:formatCode>m/d/yyyy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'Chart 4'!$B$2:$B$72</c:f>
              <c:numCache>
                <c:formatCode>General</c:formatCode>
                <c:ptCount val="71"/>
                <c:pt idx="0">
                  <c:v>2.2000000000000002</c:v>
                </c:pt>
                <c:pt idx="1">
                  <c:v>2.2000000000000002</c:v>
                </c:pt>
                <c:pt idx="2">
                  <c:v>2.4</c:v>
                </c:pt>
                <c:pt idx="3">
                  <c:v>2.5</c:v>
                </c:pt>
                <c:pt idx="4">
                  <c:v>2.5</c:v>
                </c:pt>
                <c:pt idx="5">
                  <c:v>2.6</c:v>
                </c:pt>
                <c:pt idx="6">
                  <c:v>2.5</c:v>
                </c:pt>
                <c:pt idx="7">
                  <c:v>2.4</c:v>
                </c:pt>
                <c:pt idx="8">
                  <c:v>2.5</c:v>
                </c:pt>
                <c:pt idx="9">
                  <c:v>2.4</c:v>
                </c:pt>
                <c:pt idx="10">
                  <c:v>2.5</c:v>
                </c:pt>
                <c:pt idx="11">
                  <c:v>2.5</c:v>
                </c:pt>
                <c:pt idx="12">
                  <c:v>2.4</c:v>
                </c:pt>
                <c:pt idx="13">
                  <c:v>2.4</c:v>
                </c:pt>
                <c:pt idx="14">
                  <c:v>2.4</c:v>
                </c:pt>
                <c:pt idx="15">
                  <c:v>2.4</c:v>
                </c:pt>
                <c:pt idx="16">
                  <c:v>2.4</c:v>
                </c:pt>
                <c:pt idx="17">
                  <c:v>2.5</c:v>
                </c:pt>
                <c:pt idx="18">
                  <c:v>2.5</c:v>
                </c:pt>
                <c:pt idx="19">
                  <c:v>2.7</c:v>
                </c:pt>
                <c:pt idx="20">
                  <c:v>2.6</c:v>
                </c:pt>
                <c:pt idx="21">
                  <c:v>2.8</c:v>
                </c:pt>
                <c:pt idx="22">
                  <c:v>2.8</c:v>
                </c:pt>
                <c:pt idx="23">
                  <c:v>2.7</c:v>
                </c:pt>
                <c:pt idx="24">
                  <c:v>2.8</c:v>
                </c:pt>
                <c:pt idx="25">
                  <c:v>2.8</c:v>
                </c:pt>
                <c:pt idx="26">
                  <c:v>2.7</c:v>
                </c:pt>
                <c:pt idx="27">
                  <c:v>2.2999999999999998</c:v>
                </c:pt>
                <c:pt idx="28">
                  <c:v>2.2000000000000002</c:v>
                </c:pt>
                <c:pt idx="29">
                  <c:v>2.2000000000000002</c:v>
                </c:pt>
                <c:pt idx="30">
                  <c:v>2.4</c:v>
                </c:pt>
                <c:pt idx="31">
                  <c:v>2.4</c:v>
                </c:pt>
                <c:pt idx="32">
                  <c:v>2.2000000000000002</c:v>
                </c:pt>
                <c:pt idx="33">
                  <c:v>2</c:v>
                </c:pt>
                <c:pt idx="34">
                  <c:v>2</c:v>
                </c:pt>
                <c:pt idx="35">
                  <c:v>1.9</c:v>
                </c:pt>
                <c:pt idx="36">
                  <c:v>1.7</c:v>
                </c:pt>
                <c:pt idx="37">
                  <c:v>1.7</c:v>
                </c:pt>
                <c:pt idx="38">
                  <c:v>1.9</c:v>
                </c:pt>
                <c:pt idx="39">
                  <c:v>2.4</c:v>
                </c:pt>
                <c:pt idx="40">
                  <c:v>2.7</c:v>
                </c:pt>
                <c:pt idx="41">
                  <c:v>2.7</c:v>
                </c:pt>
                <c:pt idx="42">
                  <c:v>2.5</c:v>
                </c:pt>
                <c:pt idx="43">
                  <c:v>2.5</c:v>
                </c:pt>
                <c:pt idx="44">
                  <c:v>2.8</c:v>
                </c:pt>
                <c:pt idx="45">
                  <c:v>3.2</c:v>
                </c:pt>
                <c:pt idx="46">
                  <c:v>3.4</c:v>
                </c:pt>
                <c:pt idx="47">
                  <c:v>3.7</c:v>
                </c:pt>
                <c:pt idx="48">
                  <c:v>4.2</c:v>
                </c:pt>
                <c:pt idx="49">
                  <c:v>4.5</c:v>
                </c:pt>
                <c:pt idx="50">
                  <c:v>4.7</c:v>
                </c:pt>
                <c:pt idx="51">
                  <c:v>4.9000000000000004</c:v>
                </c:pt>
                <c:pt idx="52">
                  <c:v>5.2</c:v>
                </c:pt>
                <c:pt idx="53">
                  <c:v>5.6</c:v>
                </c:pt>
                <c:pt idx="54">
                  <c:v>5.8</c:v>
                </c:pt>
                <c:pt idx="55">
                  <c:v>6.1</c:v>
                </c:pt>
                <c:pt idx="56">
                  <c:v>6.5</c:v>
                </c:pt>
                <c:pt idx="57">
                  <c:v>6.5</c:v>
                </c:pt>
                <c:pt idx="58">
                  <c:v>6.6</c:v>
                </c:pt>
                <c:pt idx="59">
                  <c:v>6.7</c:v>
                </c:pt>
                <c:pt idx="60">
                  <c:v>6.7</c:v>
                </c:pt>
                <c:pt idx="61">
                  <c:v>6.7</c:v>
                </c:pt>
                <c:pt idx="62">
                  <c:v>6.6</c:v>
                </c:pt>
                <c:pt idx="63">
                  <c:v>6.5</c:v>
                </c:pt>
                <c:pt idx="64">
                  <c:v>6.1</c:v>
                </c:pt>
                <c:pt idx="65">
                  <c:v>5.8</c:v>
                </c:pt>
                <c:pt idx="66">
                  <c:v>5.6</c:v>
                </c:pt>
                <c:pt idx="67">
                  <c:v>5.3</c:v>
                </c:pt>
                <c:pt idx="68">
                  <c:v>5.0999999999999996</c:v>
                </c:pt>
                <c:pt idx="69">
                  <c:v>4.9000000000000004</c:v>
                </c:pt>
                <c:pt idx="70">
                  <c:v>4.7</c:v>
                </c:pt>
              </c:numCache>
            </c:numRef>
          </c:val>
          <c:smooth val="0"/>
          <c:extLst>
            <c:ext xmlns:c16="http://schemas.microsoft.com/office/drawing/2014/chart" uri="{C3380CC4-5D6E-409C-BE32-E72D297353CC}">
              <c16:uniqueId val="{00000000-965B-43A4-BA06-E1F8178DECE2}"/>
            </c:ext>
          </c:extLst>
        </c:ser>
        <c:ser>
          <c:idx val="1"/>
          <c:order val="1"/>
          <c:tx>
            <c:strRef>
              <c:f>'Chart 4'!$C$1</c:f>
              <c:strCache>
                <c:ptCount val="1"/>
                <c:pt idx="0">
                  <c:v>"Flexible" prices (CPI), y/y</c:v>
                </c:pt>
              </c:strCache>
            </c:strRef>
          </c:tx>
          <c:spPr>
            <a:ln w="19050" cap="rnd">
              <a:solidFill>
                <a:schemeClr val="tx1"/>
              </a:solidFill>
              <a:round/>
            </a:ln>
            <a:effectLst/>
          </c:spPr>
          <c:marker>
            <c:symbol val="none"/>
          </c:marker>
          <c:cat>
            <c:numRef>
              <c:f>'Chart 4'!$A$2:$A$72</c:f>
              <c:numCache>
                <c:formatCode>m/d/yyyy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'Chart 4'!$C$2:$C$72</c:f>
              <c:numCache>
                <c:formatCode>General</c:formatCode>
                <c:ptCount val="71"/>
                <c:pt idx="0">
                  <c:v>2.2999999999999998</c:v>
                </c:pt>
                <c:pt idx="1">
                  <c:v>2.7</c:v>
                </c:pt>
                <c:pt idx="2">
                  <c:v>2.4</c:v>
                </c:pt>
                <c:pt idx="3">
                  <c:v>2.6</c:v>
                </c:pt>
                <c:pt idx="4">
                  <c:v>3.7</c:v>
                </c:pt>
                <c:pt idx="5">
                  <c:v>3.7</c:v>
                </c:pt>
                <c:pt idx="6">
                  <c:v>4</c:v>
                </c:pt>
                <c:pt idx="7">
                  <c:v>3.4</c:v>
                </c:pt>
                <c:pt idx="8">
                  <c:v>2</c:v>
                </c:pt>
                <c:pt idx="9">
                  <c:v>2.7</c:v>
                </c:pt>
                <c:pt idx="10">
                  <c:v>1.3</c:v>
                </c:pt>
                <c:pt idx="11">
                  <c:v>0.8</c:v>
                </c:pt>
                <c:pt idx="12">
                  <c:v>-0.4</c:v>
                </c:pt>
                <c:pt idx="13">
                  <c:v>-0.5</c:v>
                </c:pt>
                <c:pt idx="14">
                  <c:v>0.6</c:v>
                </c:pt>
                <c:pt idx="15">
                  <c:v>1.2</c:v>
                </c:pt>
                <c:pt idx="16">
                  <c:v>0.5</c:v>
                </c:pt>
                <c:pt idx="17">
                  <c:v>-0.2</c:v>
                </c:pt>
                <c:pt idx="18">
                  <c:v>0.2</c:v>
                </c:pt>
                <c:pt idx="19">
                  <c:v>-0.4</c:v>
                </c:pt>
                <c:pt idx="20">
                  <c:v>-0.4</c:v>
                </c:pt>
                <c:pt idx="21">
                  <c:v>-0.5</c:v>
                </c:pt>
                <c:pt idx="22">
                  <c:v>0.4</c:v>
                </c:pt>
                <c:pt idx="23">
                  <c:v>1.3</c:v>
                </c:pt>
                <c:pt idx="24">
                  <c:v>1.9</c:v>
                </c:pt>
                <c:pt idx="25">
                  <c:v>1.3</c:v>
                </c:pt>
                <c:pt idx="26">
                  <c:v>-1.1000000000000001</c:v>
                </c:pt>
                <c:pt idx="27">
                  <c:v>-4.0999999999999996</c:v>
                </c:pt>
                <c:pt idx="28">
                  <c:v>-4.3</c:v>
                </c:pt>
                <c:pt idx="29">
                  <c:v>-2.2000000000000002</c:v>
                </c:pt>
                <c:pt idx="30">
                  <c:v>-1.7</c:v>
                </c:pt>
                <c:pt idx="31">
                  <c:v>-0.4</c:v>
                </c:pt>
                <c:pt idx="32">
                  <c:v>0.4</c:v>
                </c:pt>
                <c:pt idx="33">
                  <c:v>0.2</c:v>
                </c:pt>
                <c:pt idx="34">
                  <c:v>0.1</c:v>
                </c:pt>
                <c:pt idx="35">
                  <c:v>1</c:v>
                </c:pt>
                <c:pt idx="36">
                  <c:v>1.9</c:v>
                </c:pt>
                <c:pt idx="37">
                  <c:v>3.1</c:v>
                </c:pt>
                <c:pt idx="38">
                  <c:v>6.1</c:v>
                </c:pt>
                <c:pt idx="39">
                  <c:v>10.199999999999999</c:v>
                </c:pt>
                <c:pt idx="40">
                  <c:v>12.3</c:v>
                </c:pt>
                <c:pt idx="41">
                  <c:v>13.5</c:v>
                </c:pt>
                <c:pt idx="42">
                  <c:v>13.9</c:v>
                </c:pt>
                <c:pt idx="43">
                  <c:v>13.6</c:v>
                </c:pt>
                <c:pt idx="44">
                  <c:v>13.4</c:v>
                </c:pt>
                <c:pt idx="45">
                  <c:v>15.7</c:v>
                </c:pt>
                <c:pt idx="46">
                  <c:v>17.7</c:v>
                </c:pt>
                <c:pt idx="47">
                  <c:v>18</c:v>
                </c:pt>
                <c:pt idx="48">
                  <c:v>17.899999999999999</c:v>
                </c:pt>
                <c:pt idx="49">
                  <c:v>18.2</c:v>
                </c:pt>
                <c:pt idx="50">
                  <c:v>19.7</c:v>
                </c:pt>
                <c:pt idx="51">
                  <c:v>17.8</c:v>
                </c:pt>
                <c:pt idx="52">
                  <c:v>18.2</c:v>
                </c:pt>
                <c:pt idx="53">
                  <c:v>18.3</c:v>
                </c:pt>
                <c:pt idx="54">
                  <c:v>15.9</c:v>
                </c:pt>
                <c:pt idx="55">
                  <c:v>14.2</c:v>
                </c:pt>
                <c:pt idx="56">
                  <c:v>13</c:v>
                </c:pt>
                <c:pt idx="57">
                  <c:v>11.3</c:v>
                </c:pt>
                <c:pt idx="58">
                  <c:v>8.9</c:v>
                </c:pt>
                <c:pt idx="59">
                  <c:v>6.4</c:v>
                </c:pt>
                <c:pt idx="60">
                  <c:v>6.4</c:v>
                </c:pt>
                <c:pt idx="61">
                  <c:v>4.9000000000000004</c:v>
                </c:pt>
                <c:pt idx="62">
                  <c:v>1.6</c:v>
                </c:pt>
                <c:pt idx="63">
                  <c:v>1.9</c:v>
                </c:pt>
                <c:pt idx="64">
                  <c:v>-0.2</c:v>
                </c:pt>
                <c:pt idx="65">
                  <c:v>-2.6</c:v>
                </c:pt>
                <c:pt idx="66">
                  <c:v>-1.6</c:v>
                </c:pt>
                <c:pt idx="67">
                  <c:v>0.4</c:v>
                </c:pt>
                <c:pt idx="68">
                  <c:v>1</c:v>
                </c:pt>
                <c:pt idx="69">
                  <c:v>-0.3</c:v>
                </c:pt>
                <c:pt idx="70">
                  <c:v>-0.3</c:v>
                </c:pt>
              </c:numCache>
            </c:numRef>
          </c:val>
          <c:smooth val="0"/>
          <c:extLst>
            <c:ext xmlns:c16="http://schemas.microsoft.com/office/drawing/2014/chart" uri="{C3380CC4-5D6E-409C-BE32-E72D297353CC}">
              <c16:uniqueId val="{00000001-965B-43A4-BA06-E1F8178DECE2}"/>
            </c:ext>
          </c:extLst>
        </c:ser>
        <c:ser>
          <c:idx val="2"/>
          <c:order val="2"/>
          <c:tx>
            <c:strRef>
              <c:f>'Chart 4'!$D$1</c:f>
              <c:strCache>
                <c:ptCount val="1"/>
                <c:pt idx="0">
                  <c:v>"Sticky" prices (CPI), m/m annualized</c:v>
                </c:pt>
              </c:strCache>
            </c:strRef>
          </c:tx>
          <c:spPr>
            <a:ln w="19050" cap="rnd">
              <a:solidFill>
                <a:schemeClr val="accent6">
                  <a:lumMod val="60000"/>
                  <a:lumOff val="40000"/>
                </a:schemeClr>
              </a:solidFill>
              <a:round/>
            </a:ln>
            <a:effectLst/>
          </c:spPr>
          <c:marker>
            <c:symbol val="none"/>
          </c:marker>
          <c:cat>
            <c:numRef>
              <c:f>'Chart 4'!$A$2:$A$72</c:f>
              <c:numCache>
                <c:formatCode>m/d/yyyy</c:formatCode>
                <c:ptCount val="7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numCache>
            </c:numRef>
          </c:cat>
          <c:val>
            <c:numRef>
              <c:f>'Chart 4'!$D$2:$D$72</c:f>
              <c:numCache>
                <c:formatCode>General</c:formatCode>
                <c:ptCount val="71"/>
                <c:pt idx="0">
                  <c:v>3.6</c:v>
                </c:pt>
                <c:pt idx="1">
                  <c:v>2.4</c:v>
                </c:pt>
                <c:pt idx="2">
                  <c:v>2.6</c:v>
                </c:pt>
                <c:pt idx="3">
                  <c:v>2.5</c:v>
                </c:pt>
                <c:pt idx="4">
                  <c:v>2.2000000000000002</c:v>
                </c:pt>
                <c:pt idx="5">
                  <c:v>2.5</c:v>
                </c:pt>
                <c:pt idx="6">
                  <c:v>2.1</c:v>
                </c:pt>
                <c:pt idx="7">
                  <c:v>1.7</c:v>
                </c:pt>
                <c:pt idx="8">
                  <c:v>2.6</c:v>
                </c:pt>
                <c:pt idx="9">
                  <c:v>2</c:v>
                </c:pt>
                <c:pt idx="10">
                  <c:v>2.8</c:v>
                </c:pt>
                <c:pt idx="11">
                  <c:v>2.8</c:v>
                </c:pt>
                <c:pt idx="12">
                  <c:v>2.8</c:v>
                </c:pt>
                <c:pt idx="13">
                  <c:v>2.4</c:v>
                </c:pt>
                <c:pt idx="14">
                  <c:v>2.9</c:v>
                </c:pt>
                <c:pt idx="15">
                  <c:v>2.6</c:v>
                </c:pt>
                <c:pt idx="16">
                  <c:v>2</c:v>
                </c:pt>
                <c:pt idx="17">
                  <c:v>2.9</c:v>
                </c:pt>
                <c:pt idx="18">
                  <c:v>2.6</c:v>
                </c:pt>
                <c:pt idx="19">
                  <c:v>3.6</c:v>
                </c:pt>
                <c:pt idx="20">
                  <c:v>2.2999999999999998</c:v>
                </c:pt>
                <c:pt idx="21">
                  <c:v>3.4</c:v>
                </c:pt>
                <c:pt idx="22">
                  <c:v>2.9</c:v>
                </c:pt>
                <c:pt idx="23">
                  <c:v>2.5</c:v>
                </c:pt>
                <c:pt idx="24">
                  <c:v>3.4</c:v>
                </c:pt>
                <c:pt idx="25">
                  <c:v>2.5</c:v>
                </c:pt>
                <c:pt idx="26">
                  <c:v>1.2</c:v>
                </c:pt>
                <c:pt idx="27">
                  <c:v>-1.9</c:v>
                </c:pt>
                <c:pt idx="28">
                  <c:v>0.7</c:v>
                </c:pt>
                <c:pt idx="29">
                  <c:v>2.8</c:v>
                </c:pt>
                <c:pt idx="30">
                  <c:v>6</c:v>
                </c:pt>
                <c:pt idx="31">
                  <c:v>3</c:v>
                </c:pt>
                <c:pt idx="32">
                  <c:v>0.3</c:v>
                </c:pt>
                <c:pt idx="33">
                  <c:v>1.1000000000000001</c:v>
                </c:pt>
                <c:pt idx="34">
                  <c:v>2.5</c:v>
                </c:pt>
                <c:pt idx="35">
                  <c:v>1.7</c:v>
                </c:pt>
                <c:pt idx="36">
                  <c:v>1.1000000000000001</c:v>
                </c:pt>
                <c:pt idx="37">
                  <c:v>2.2999999999999998</c:v>
                </c:pt>
                <c:pt idx="38">
                  <c:v>3.1</c:v>
                </c:pt>
                <c:pt idx="39">
                  <c:v>4.2</c:v>
                </c:pt>
                <c:pt idx="40">
                  <c:v>4.8</c:v>
                </c:pt>
                <c:pt idx="41">
                  <c:v>2.7</c:v>
                </c:pt>
                <c:pt idx="42">
                  <c:v>3.4</c:v>
                </c:pt>
                <c:pt idx="43">
                  <c:v>3.5</c:v>
                </c:pt>
                <c:pt idx="44">
                  <c:v>3.5</c:v>
                </c:pt>
                <c:pt idx="45">
                  <c:v>5.9</c:v>
                </c:pt>
                <c:pt idx="46">
                  <c:v>4.9000000000000004</c:v>
                </c:pt>
                <c:pt idx="47">
                  <c:v>4.9000000000000004</c:v>
                </c:pt>
                <c:pt idx="48">
                  <c:v>7</c:v>
                </c:pt>
                <c:pt idx="49">
                  <c:v>6.3</c:v>
                </c:pt>
                <c:pt idx="50">
                  <c:v>6</c:v>
                </c:pt>
                <c:pt idx="51">
                  <c:v>6.3</c:v>
                </c:pt>
                <c:pt idx="52">
                  <c:v>7.9</c:v>
                </c:pt>
                <c:pt idx="53">
                  <c:v>7.6</c:v>
                </c:pt>
                <c:pt idx="54">
                  <c:v>5.5</c:v>
                </c:pt>
                <c:pt idx="55">
                  <c:v>7.9</c:v>
                </c:pt>
                <c:pt idx="56">
                  <c:v>8.1999999999999993</c:v>
                </c:pt>
                <c:pt idx="57">
                  <c:v>5.8</c:v>
                </c:pt>
                <c:pt idx="58">
                  <c:v>6</c:v>
                </c:pt>
                <c:pt idx="59">
                  <c:v>6.3</c:v>
                </c:pt>
                <c:pt idx="60">
                  <c:v>6.3</c:v>
                </c:pt>
                <c:pt idx="61">
                  <c:v>6.8</c:v>
                </c:pt>
                <c:pt idx="62">
                  <c:v>4.7</c:v>
                </c:pt>
                <c:pt idx="63">
                  <c:v>4.7</c:v>
                </c:pt>
                <c:pt idx="64">
                  <c:v>4.0999999999999996</c:v>
                </c:pt>
                <c:pt idx="65">
                  <c:v>2.9</c:v>
                </c:pt>
                <c:pt idx="66">
                  <c:v>3.1</c:v>
                </c:pt>
                <c:pt idx="67">
                  <c:v>4.7</c:v>
                </c:pt>
                <c:pt idx="68">
                  <c:v>5.5</c:v>
                </c:pt>
                <c:pt idx="69">
                  <c:v>4.3</c:v>
                </c:pt>
                <c:pt idx="70">
                  <c:v>3.6</c:v>
                </c:pt>
              </c:numCache>
            </c:numRef>
          </c:val>
          <c:smooth val="0"/>
          <c:extLst>
            <c:ext xmlns:c16="http://schemas.microsoft.com/office/drawing/2014/chart" uri="{C3380CC4-5D6E-409C-BE32-E72D297353CC}">
              <c16:uniqueId val="{00000002-965B-43A4-BA06-E1F8178DECE2}"/>
            </c:ext>
          </c:extLst>
        </c:ser>
        <c:dLbls>
          <c:showLegendKey val="0"/>
          <c:showVal val="0"/>
          <c:showCatName val="0"/>
          <c:showSerName val="0"/>
          <c:showPercent val="0"/>
          <c:showBubbleSize val="0"/>
        </c:dLbls>
        <c:smooth val="0"/>
        <c:axId val="102683776"/>
        <c:axId val="102685312"/>
      </c:lineChart>
      <c:dateAx>
        <c:axId val="1026837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02685312"/>
        <c:crosses val="autoZero"/>
        <c:auto val="1"/>
        <c:lblOffset val="100"/>
        <c:baseTimeUnit val="months"/>
      </c:dateAx>
      <c:valAx>
        <c:axId val="102685312"/>
        <c:scaling>
          <c:orientation val="minMax"/>
          <c:max val="20"/>
          <c:min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83776"/>
        <c:crosses val="autoZero"/>
        <c:crossBetween val="between"/>
        <c:majorUnit val="2.5"/>
      </c:valAx>
      <c:spPr>
        <a:noFill/>
        <a:ln>
          <a:noFill/>
        </a:ln>
        <a:effectLst/>
      </c:spPr>
    </c:plotArea>
    <c:legend>
      <c:legendPos val="b"/>
      <c:layout>
        <c:manualLayout>
          <c:xMode val="edge"/>
          <c:yMode val="edge"/>
          <c:x val="0.11617418172837804"/>
          <c:y val="4.6323461415952796E-2"/>
          <c:w val="0.43577709241487045"/>
          <c:h val="0.266421210180393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2250152210555432"/>
        </c:manualLayout>
      </c:layout>
      <c:barChart>
        <c:barDir val="col"/>
        <c:grouping val="clustered"/>
        <c:varyColors val="0"/>
        <c:ser>
          <c:idx val="2"/>
          <c:order val="2"/>
          <c:tx>
            <c:strRef>
              <c:f>'Chart 5'!$D$1</c:f>
              <c:strCache>
                <c:ptCount val="1"/>
                <c:pt idx="0">
                  <c:v>Variance, right-hand scale</c:v>
                </c:pt>
              </c:strCache>
            </c:strRef>
          </c:tx>
          <c:spPr>
            <a:solidFill>
              <a:schemeClr val="accent3"/>
            </a:solidFill>
            <a:ln>
              <a:noFill/>
            </a:ln>
            <a:effectLst/>
          </c:spPr>
          <c:invertIfNegative val="0"/>
          <c:cat>
            <c:numRef>
              <c:f>'Chart 5'!$A$2:$A$9</c:f>
              <c:numCache>
                <c:formatCode>General</c:formatCode>
                <c:ptCount val="6"/>
                <c:pt idx="0">
                  <c:v>2020</c:v>
                </c:pt>
                <c:pt idx="1">
                  <c:v>2021</c:v>
                </c:pt>
                <c:pt idx="2">
                  <c:v>2022</c:v>
                </c:pt>
                <c:pt idx="3">
                  <c:v>2023</c:v>
                </c:pt>
                <c:pt idx="4">
                  <c:v>2024</c:v>
                </c:pt>
                <c:pt idx="5">
                  <c:v>2025</c:v>
                </c:pt>
              </c:numCache>
            </c:numRef>
          </c:cat>
          <c:val>
            <c:numRef>
              <c:f>'Chart 5'!$D$2:$D$9</c:f>
              <c:numCache>
                <c:formatCode>0.0</c:formatCode>
                <c:ptCount val="6"/>
                <c:pt idx="0">
                  <c:v>0</c:v>
                </c:pt>
                <c:pt idx="1">
                  <c:v>0</c:v>
                </c:pt>
                <c:pt idx="2">
                  <c:v>0</c:v>
                </c:pt>
                <c:pt idx="3">
                  <c:v>-0.29999999999999993</c:v>
                </c:pt>
                <c:pt idx="4" formatCode="General">
                  <c:v>-0.2</c:v>
                </c:pt>
                <c:pt idx="5" formatCode="General">
                  <c:v>0</c:v>
                </c:pt>
              </c:numCache>
            </c:numRef>
          </c:val>
          <c:extLst>
            <c:ext xmlns:c16="http://schemas.microsoft.com/office/drawing/2014/chart" uri="{C3380CC4-5D6E-409C-BE32-E72D297353CC}">
              <c16:uniqueId val="{00000000-409A-4B1F-A655-2F1F1B0D21DE}"/>
            </c:ext>
          </c:extLst>
        </c:ser>
        <c:dLbls>
          <c:showLegendKey val="0"/>
          <c:showVal val="0"/>
          <c:showCatName val="0"/>
          <c:showSerName val="0"/>
          <c:showPercent val="0"/>
          <c:showBubbleSize val="0"/>
        </c:dLbls>
        <c:gapWidth val="150"/>
        <c:axId val="103010304"/>
        <c:axId val="103000320"/>
      </c:barChart>
      <c:lineChart>
        <c:grouping val="standard"/>
        <c:varyColors val="0"/>
        <c:ser>
          <c:idx val="0"/>
          <c:order val="0"/>
          <c:tx>
            <c:strRef>
              <c:f>'Chart 5'!$B$1</c:f>
              <c:strCache>
                <c:ptCount val="1"/>
                <c:pt idx="0">
                  <c:v>Previous quarter's scenario</c:v>
                </c:pt>
              </c:strCache>
            </c:strRef>
          </c:tx>
          <c:spPr>
            <a:ln w="28575" cap="rnd">
              <a:solidFill>
                <a:schemeClr val="accent1"/>
              </a:solidFill>
              <a:prstDash val="sysDash"/>
              <a:round/>
            </a:ln>
            <a:effectLst/>
          </c:spPr>
          <c:marker>
            <c:symbol val="none"/>
          </c:marker>
          <c:cat>
            <c:numRef>
              <c:f>'Chart 5'!$A$2:$A$9</c:f>
              <c:numCache>
                <c:formatCode>General</c:formatCode>
                <c:ptCount val="6"/>
                <c:pt idx="0">
                  <c:v>2020</c:v>
                </c:pt>
                <c:pt idx="1">
                  <c:v>2021</c:v>
                </c:pt>
                <c:pt idx="2">
                  <c:v>2022</c:v>
                </c:pt>
                <c:pt idx="3">
                  <c:v>2023</c:v>
                </c:pt>
                <c:pt idx="4">
                  <c:v>2024</c:v>
                </c:pt>
                <c:pt idx="5">
                  <c:v>2025</c:v>
                </c:pt>
              </c:numCache>
            </c:numRef>
          </c:cat>
          <c:val>
            <c:numRef>
              <c:f>'Chart 5'!$B$2:$B$9</c:f>
              <c:numCache>
                <c:formatCode>0.0</c:formatCode>
                <c:ptCount val="6"/>
                <c:pt idx="0">
                  <c:v>-6.3</c:v>
                </c:pt>
                <c:pt idx="1">
                  <c:v>5.5</c:v>
                </c:pt>
                <c:pt idx="2">
                  <c:v>3.3</c:v>
                </c:pt>
                <c:pt idx="3">
                  <c:v>0.7</c:v>
                </c:pt>
                <c:pt idx="4">
                  <c:v>-0.2</c:v>
                </c:pt>
                <c:pt idx="5" formatCode="General">
                  <c:v>0.5</c:v>
                </c:pt>
              </c:numCache>
            </c:numRef>
          </c:val>
          <c:smooth val="0"/>
          <c:extLst xmlns:c15="http://schemas.microsoft.com/office/drawing/2012/chart">
            <c:ext xmlns:c16="http://schemas.microsoft.com/office/drawing/2014/chart" uri="{C3380CC4-5D6E-409C-BE32-E72D297353CC}">
              <c16:uniqueId val="{00000001-409A-4B1F-A655-2F1F1B0D21DE}"/>
            </c:ext>
          </c:extLst>
        </c:ser>
        <c:ser>
          <c:idx val="1"/>
          <c:order val="1"/>
          <c:tx>
            <c:strRef>
              <c:f>'Chart 5'!$C$1</c:f>
              <c:strCache>
                <c:ptCount val="1"/>
                <c:pt idx="0">
                  <c:v>Current quarter's scenario</c:v>
                </c:pt>
              </c:strCache>
            </c:strRef>
          </c:tx>
          <c:spPr>
            <a:ln w="28575" cap="rnd">
              <a:solidFill>
                <a:schemeClr val="accent2"/>
              </a:solidFill>
              <a:round/>
            </a:ln>
            <a:effectLst/>
          </c:spPr>
          <c:marker>
            <c:symbol val="none"/>
          </c:marker>
          <c:cat>
            <c:numRef>
              <c:f>'Chart 5'!$A$2:$A$9</c:f>
              <c:numCache>
                <c:formatCode>General</c:formatCode>
                <c:ptCount val="6"/>
                <c:pt idx="0">
                  <c:v>2020</c:v>
                </c:pt>
                <c:pt idx="1">
                  <c:v>2021</c:v>
                </c:pt>
                <c:pt idx="2">
                  <c:v>2022</c:v>
                </c:pt>
                <c:pt idx="3">
                  <c:v>2023</c:v>
                </c:pt>
                <c:pt idx="4">
                  <c:v>2024</c:v>
                </c:pt>
                <c:pt idx="5">
                  <c:v>2025</c:v>
                </c:pt>
              </c:numCache>
            </c:numRef>
          </c:cat>
          <c:val>
            <c:numRef>
              <c:f>'Chart 5'!$C$2:$C$9</c:f>
              <c:numCache>
                <c:formatCode>0.0</c:formatCode>
                <c:ptCount val="6"/>
                <c:pt idx="0">
                  <c:v>-6.3</c:v>
                </c:pt>
                <c:pt idx="1">
                  <c:v>5.5</c:v>
                </c:pt>
                <c:pt idx="2">
                  <c:v>3.3</c:v>
                </c:pt>
                <c:pt idx="3">
                  <c:v>0.4</c:v>
                </c:pt>
                <c:pt idx="4">
                  <c:v>-0.4</c:v>
                </c:pt>
                <c:pt idx="5" formatCode="General">
                  <c:v>0.5</c:v>
                </c:pt>
              </c:numCache>
            </c:numRef>
          </c:val>
          <c:smooth val="0"/>
          <c:extLst>
            <c:ext xmlns:c16="http://schemas.microsoft.com/office/drawing/2014/chart" uri="{C3380CC4-5D6E-409C-BE32-E72D297353CC}">
              <c16:uniqueId val="{00000002-409A-4B1F-A655-2F1F1B0D21DE}"/>
            </c:ext>
          </c:extLst>
        </c:ser>
        <c:dLbls>
          <c:showLegendKey val="0"/>
          <c:showVal val="0"/>
          <c:showCatName val="0"/>
          <c:showSerName val="0"/>
          <c:showPercent val="0"/>
          <c:showBubbleSize val="0"/>
        </c:dLbls>
        <c:marker val="1"/>
        <c:smooth val="0"/>
        <c:axId val="102976512"/>
        <c:axId val="102998784"/>
        <c:extLst/>
      </c:lineChart>
      <c:catAx>
        <c:axId val="1029765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98784"/>
        <c:crosses val="autoZero"/>
        <c:auto val="1"/>
        <c:lblAlgn val="ctr"/>
        <c:lblOffset val="100"/>
        <c:noMultiLvlLbl val="0"/>
      </c:catAx>
      <c:valAx>
        <c:axId val="102998784"/>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76512"/>
        <c:crosses val="autoZero"/>
        <c:crossBetween val="between"/>
        <c:majorUnit val="1.5"/>
      </c:valAx>
      <c:valAx>
        <c:axId val="103000320"/>
        <c:scaling>
          <c:orientation val="minMax"/>
          <c:max val="0.30000000000000004"/>
          <c:min val="-0.30000000000000004"/>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10304"/>
        <c:crosses val="max"/>
        <c:crossBetween val="between"/>
        <c:majorUnit val="0.1"/>
      </c:valAx>
      <c:catAx>
        <c:axId val="103010304"/>
        <c:scaling>
          <c:orientation val="minMax"/>
        </c:scaling>
        <c:delete val="1"/>
        <c:axPos val="b"/>
        <c:numFmt formatCode="General" sourceLinked="1"/>
        <c:majorTickMark val="none"/>
        <c:minorTickMark val="none"/>
        <c:tickLblPos val="nextTo"/>
        <c:crossAx val="103000320"/>
        <c:crosses val="autoZero"/>
        <c:auto val="1"/>
        <c:lblAlgn val="ctr"/>
        <c:lblOffset val="100"/>
        <c:noMultiLvlLbl val="0"/>
      </c:catAx>
      <c:spPr>
        <a:noFill/>
        <a:ln>
          <a:noFill/>
        </a:ln>
        <a:effectLst/>
      </c:spPr>
    </c:plotArea>
    <c:legend>
      <c:legendPos val="b"/>
      <c:layout>
        <c:manualLayout>
          <c:xMode val="edge"/>
          <c:yMode val="edge"/>
          <c:x val="1.786725990726306E-3"/>
          <c:y val="0.80906848902277739"/>
          <c:w val="0.98811266782696594"/>
          <c:h val="0.17974150198116026"/>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59641848913344087"/>
        </c:manualLayout>
      </c:layout>
      <c:barChart>
        <c:barDir val="col"/>
        <c:grouping val="clustered"/>
        <c:varyColors val="0"/>
        <c:ser>
          <c:idx val="0"/>
          <c:order val="2"/>
          <c:tx>
            <c:strRef>
              <c:f>'Chart 6'!$D$1</c:f>
              <c:strCache>
                <c:ptCount val="1"/>
                <c:pt idx="0">
                  <c:v>Variance, right-hand scale</c:v>
                </c:pt>
              </c:strCache>
            </c:strRef>
          </c:tx>
          <c:spPr>
            <a:solidFill>
              <a:schemeClr val="accent1"/>
            </a:solidFill>
            <a:ln>
              <a:noFill/>
            </a:ln>
            <a:effectLst/>
          </c:spPr>
          <c:invertIfNegative val="0"/>
          <c:cat>
            <c:numRef>
              <c:f>'Chart 6'!$A$2:$A$9</c:f>
              <c:numCache>
                <c:formatCode>General</c:formatCode>
                <c:ptCount val="6"/>
                <c:pt idx="0">
                  <c:v>2020</c:v>
                </c:pt>
                <c:pt idx="1">
                  <c:v>2021</c:v>
                </c:pt>
                <c:pt idx="2">
                  <c:v>2022</c:v>
                </c:pt>
                <c:pt idx="3">
                  <c:v>2023</c:v>
                </c:pt>
                <c:pt idx="4">
                  <c:v>2024</c:v>
                </c:pt>
                <c:pt idx="5">
                  <c:v>2025</c:v>
                </c:pt>
              </c:numCache>
            </c:numRef>
          </c:cat>
          <c:val>
            <c:numRef>
              <c:f>'Chart 6'!$D$2:$D$9</c:f>
              <c:numCache>
                <c:formatCode>0.0</c:formatCode>
                <c:ptCount val="6"/>
                <c:pt idx="0">
                  <c:v>0</c:v>
                </c:pt>
                <c:pt idx="1">
                  <c:v>0</c:v>
                </c:pt>
                <c:pt idx="2">
                  <c:v>0</c:v>
                </c:pt>
                <c:pt idx="3">
                  <c:v>0.30000000000000027</c:v>
                </c:pt>
                <c:pt idx="4">
                  <c:v>-0.19999999999999996</c:v>
                </c:pt>
                <c:pt idx="5">
                  <c:v>-0.30000000000000004</c:v>
                </c:pt>
              </c:numCache>
            </c:numRef>
          </c:val>
          <c:extLst>
            <c:ext xmlns:c16="http://schemas.microsoft.com/office/drawing/2014/chart" uri="{C3380CC4-5D6E-409C-BE32-E72D297353CC}">
              <c16:uniqueId val="{00000000-4D6D-4987-9965-4D4E1A064593}"/>
            </c:ext>
          </c:extLst>
        </c:ser>
        <c:dLbls>
          <c:showLegendKey val="0"/>
          <c:showVal val="0"/>
          <c:showCatName val="0"/>
          <c:showSerName val="0"/>
          <c:showPercent val="0"/>
          <c:showBubbleSize val="0"/>
        </c:dLbls>
        <c:gapWidth val="150"/>
        <c:axId val="103069184"/>
        <c:axId val="103067648"/>
      </c:barChart>
      <c:lineChart>
        <c:grouping val="standard"/>
        <c:varyColors val="0"/>
        <c:ser>
          <c:idx val="4"/>
          <c:order val="0"/>
          <c:tx>
            <c:strRef>
              <c:f>'Chart 6'!$B$1</c:f>
              <c:strCache>
                <c:ptCount val="1"/>
                <c:pt idx="0">
                  <c:v>Previous quarter's scenario</c:v>
                </c:pt>
              </c:strCache>
            </c:strRef>
          </c:tx>
          <c:spPr>
            <a:ln w="28575" cap="rnd">
              <a:solidFill>
                <a:schemeClr val="accent5"/>
              </a:solidFill>
              <a:prstDash val="sysDash"/>
              <a:round/>
            </a:ln>
            <a:effectLst/>
          </c:spPr>
          <c:marker>
            <c:symbol val="none"/>
          </c:marker>
          <c:cat>
            <c:numRef>
              <c:f>'Chart 6'!$A$2:$A$9</c:f>
              <c:numCache>
                <c:formatCode>General</c:formatCode>
                <c:ptCount val="6"/>
                <c:pt idx="0">
                  <c:v>2020</c:v>
                </c:pt>
                <c:pt idx="1">
                  <c:v>2021</c:v>
                </c:pt>
                <c:pt idx="2">
                  <c:v>2022</c:v>
                </c:pt>
                <c:pt idx="3">
                  <c:v>2023</c:v>
                </c:pt>
                <c:pt idx="4">
                  <c:v>2024</c:v>
                </c:pt>
                <c:pt idx="5">
                  <c:v>2025</c:v>
                </c:pt>
              </c:numCache>
            </c:numRef>
          </c:cat>
          <c:val>
            <c:numRef>
              <c:f>'Chart 6'!$B$2:$B$9</c:f>
              <c:numCache>
                <c:formatCode>0.0</c:formatCode>
                <c:ptCount val="6"/>
                <c:pt idx="0">
                  <c:v>-2.6</c:v>
                </c:pt>
                <c:pt idx="1">
                  <c:v>5.7</c:v>
                </c:pt>
                <c:pt idx="2">
                  <c:v>-1.9</c:v>
                </c:pt>
                <c:pt idx="3">
                  <c:v>2.9</c:v>
                </c:pt>
                <c:pt idx="4">
                  <c:v>1.2</c:v>
                </c:pt>
                <c:pt idx="5">
                  <c:v>-0.1</c:v>
                </c:pt>
              </c:numCache>
            </c:numRef>
          </c:val>
          <c:smooth val="0"/>
          <c:extLst xmlns:c15="http://schemas.microsoft.com/office/drawing/2012/chart">
            <c:ext xmlns:c16="http://schemas.microsoft.com/office/drawing/2014/chart" uri="{C3380CC4-5D6E-409C-BE32-E72D297353CC}">
              <c16:uniqueId val="{00000001-4D6D-4987-9965-4D4E1A064593}"/>
            </c:ext>
          </c:extLst>
        </c:ser>
        <c:ser>
          <c:idx val="5"/>
          <c:order val="1"/>
          <c:tx>
            <c:strRef>
              <c:f>'Chart 6'!$C$1</c:f>
              <c:strCache>
                <c:ptCount val="1"/>
                <c:pt idx="0">
                  <c:v>Current quarter's scenario</c:v>
                </c:pt>
              </c:strCache>
            </c:strRef>
          </c:tx>
          <c:spPr>
            <a:ln w="28575" cap="rnd">
              <a:solidFill>
                <a:schemeClr val="accent6"/>
              </a:solidFill>
              <a:round/>
            </a:ln>
            <a:effectLst/>
          </c:spPr>
          <c:marker>
            <c:symbol val="none"/>
          </c:marker>
          <c:cat>
            <c:numRef>
              <c:f>'Chart 6'!$A$2:$A$9</c:f>
              <c:numCache>
                <c:formatCode>General</c:formatCode>
                <c:ptCount val="6"/>
                <c:pt idx="0">
                  <c:v>2020</c:v>
                </c:pt>
                <c:pt idx="1">
                  <c:v>2021</c:v>
                </c:pt>
                <c:pt idx="2">
                  <c:v>2022</c:v>
                </c:pt>
                <c:pt idx="3">
                  <c:v>2023</c:v>
                </c:pt>
                <c:pt idx="4">
                  <c:v>2024</c:v>
                </c:pt>
                <c:pt idx="5">
                  <c:v>2025</c:v>
                </c:pt>
              </c:numCache>
            </c:numRef>
          </c:cat>
          <c:val>
            <c:numRef>
              <c:f>'Chart 6'!$C$2:$C$9</c:f>
              <c:numCache>
                <c:formatCode>0.0</c:formatCode>
                <c:ptCount val="6"/>
                <c:pt idx="0">
                  <c:v>-2.6</c:v>
                </c:pt>
                <c:pt idx="1">
                  <c:v>5.7</c:v>
                </c:pt>
                <c:pt idx="2">
                  <c:v>-1.9</c:v>
                </c:pt>
                <c:pt idx="3">
                  <c:v>3.2</c:v>
                </c:pt>
                <c:pt idx="4">
                  <c:v>1</c:v>
                </c:pt>
                <c:pt idx="5">
                  <c:v>-0.4</c:v>
                </c:pt>
              </c:numCache>
            </c:numRef>
          </c:val>
          <c:smooth val="0"/>
          <c:extLst>
            <c:ext xmlns:c16="http://schemas.microsoft.com/office/drawing/2014/chart" uri="{C3380CC4-5D6E-409C-BE32-E72D297353CC}">
              <c16:uniqueId val="{00000002-4D6D-4987-9965-4D4E1A064593}"/>
            </c:ext>
          </c:extLst>
        </c:ser>
        <c:dLbls>
          <c:showLegendKey val="0"/>
          <c:showVal val="0"/>
          <c:showCatName val="0"/>
          <c:showSerName val="0"/>
          <c:showPercent val="0"/>
          <c:showBubbleSize val="0"/>
        </c:dLbls>
        <c:marker val="1"/>
        <c:smooth val="0"/>
        <c:axId val="103064320"/>
        <c:axId val="103065856"/>
        <c:extLst/>
      </c:lineChart>
      <c:catAx>
        <c:axId val="1030643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65856"/>
        <c:crosses val="autoZero"/>
        <c:auto val="1"/>
        <c:lblAlgn val="ctr"/>
        <c:lblOffset val="100"/>
        <c:noMultiLvlLbl val="0"/>
      </c:catAx>
      <c:valAx>
        <c:axId val="103065856"/>
        <c:scaling>
          <c:orientation val="minMax"/>
          <c:max val="6"/>
          <c:min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64320"/>
        <c:crosses val="autoZero"/>
        <c:crossBetween val="between"/>
        <c:majorUnit val="1"/>
      </c:valAx>
      <c:valAx>
        <c:axId val="103067648"/>
        <c:scaling>
          <c:orientation val="minMax"/>
          <c:max val="0.8"/>
          <c:min val="-0.4"/>
        </c:scaling>
        <c:delete val="0"/>
        <c:axPos val="r"/>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69184"/>
        <c:crosses val="max"/>
        <c:crossBetween val="between"/>
        <c:majorUnit val="0.2"/>
      </c:valAx>
      <c:catAx>
        <c:axId val="103069184"/>
        <c:scaling>
          <c:orientation val="minMax"/>
        </c:scaling>
        <c:delete val="1"/>
        <c:axPos val="b"/>
        <c:numFmt formatCode="General" sourceLinked="1"/>
        <c:majorTickMark val="none"/>
        <c:minorTickMark val="none"/>
        <c:tickLblPos val="nextTo"/>
        <c:crossAx val="103067648"/>
        <c:crosses val="autoZero"/>
        <c:auto val="1"/>
        <c:lblAlgn val="ctr"/>
        <c:lblOffset val="100"/>
        <c:noMultiLvlLbl val="0"/>
      </c:catAx>
      <c:spPr>
        <a:noFill/>
        <a:ln>
          <a:noFill/>
        </a:ln>
        <a:effectLst/>
      </c:spPr>
    </c:plotArea>
    <c:legend>
      <c:legendPos val="b"/>
      <c:layout>
        <c:manualLayout>
          <c:xMode val="edge"/>
          <c:yMode val="edge"/>
          <c:x val="9.6334691608301517E-3"/>
          <c:y val="0.7712150217474848"/>
          <c:w val="0.97601164638411997"/>
          <c:h val="0.20027619844624905"/>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7'!$B$1</c:f>
              <c:strCache>
                <c:ptCount val="1"/>
                <c:pt idx="0">
                  <c:v>USA</c:v>
                </c:pt>
              </c:strCache>
            </c:strRef>
          </c:tx>
          <c:spPr>
            <a:ln w="28575" cap="rnd">
              <a:solidFill>
                <a:schemeClr val="accent1"/>
              </a:solidFill>
              <a:round/>
            </a:ln>
            <a:effectLst/>
          </c:spPr>
          <c:marker>
            <c:symbol val="none"/>
          </c:marker>
          <c:cat>
            <c:strRef>
              <c:f>'Chart 7'!$A$2:$A$52</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7'!$B$2:$B$52</c:f>
              <c:numCache>
                <c:formatCode>General</c:formatCode>
                <c:ptCount val="27"/>
                <c:pt idx="0">
                  <c:v>2.1</c:v>
                </c:pt>
                <c:pt idx="1">
                  <c:v>0.4</c:v>
                </c:pt>
                <c:pt idx="2">
                  <c:v>1.2</c:v>
                </c:pt>
                <c:pt idx="3">
                  <c:v>1.2</c:v>
                </c:pt>
                <c:pt idx="4">
                  <c:v>1.9</c:v>
                </c:pt>
                <c:pt idx="5">
                  <c:v>4.7</c:v>
                </c:pt>
                <c:pt idx="6">
                  <c:v>5.2</c:v>
                </c:pt>
                <c:pt idx="7">
                  <c:v>6.5</c:v>
                </c:pt>
                <c:pt idx="8">
                  <c:v>7.7</c:v>
                </c:pt>
                <c:pt idx="9">
                  <c:v>8.3000000000000007</c:v>
                </c:pt>
                <c:pt idx="10">
                  <c:v>8</c:v>
                </c:pt>
                <c:pt idx="11">
                  <c:v>6.9</c:v>
                </c:pt>
                <c:pt idx="12">
                  <c:v>5.7</c:v>
                </c:pt>
                <c:pt idx="13">
                  <c:v>3.9</c:v>
                </c:pt>
                <c:pt idx="14">
                  <c:v>3.5</c:v>
                </c:pt>
                <c:pt idx="15">
                  <c:v>3.1</c:v>
                </c:pt>
                <c:pt idx="16">
                  <c:v>2.8</c:v>
                </c:pt>
                <c:pt idx="17">
                  <c:v>2.8</c:v>
                </c:pt>
                <c:pt idx="18">
                  <c:v>2.6</c:v>
                </c:pt>
                <c:pt idx="19">
                  <c:v>2.7</c:v>
                </c:pt>
                <c:pt idx="20">
                  <c:v>2.6</c:v>
                </c:pt>
                <c:pt idx="21">
                  <c:v>2.5</c:v>
                </c:pt>
                <c:pt idx="22">
                  <c:v>2.4</c:v>
                </c:pt>
                <c:pt idx="23">
                  <c:v>2.2999999999999998</c:v>
                </c:pt>
                <c:pt idx="24">
                  <c:v>2.2000000000000002</c:v>
                </c:pt>
                <c:pt idx="25">
                  <c:v>2.1</c:v>
                </c:pt>
                <c:pt idx="26">
                  <c:v>2.1</c:v>
                </c:pt>
              </c:numCache>
            </c:numRef>
          </c:val>
          <c:smooth val="0"/>
          <c:extLst>
            <c:ext xmlns:c16="http://schemas.microsoft.com/office/drawing/2014/chart" uri="{C3380CC4-5D6E-409C-BE32-E72D297353CC}">
              <c16:uniqueId val="{00000000-64F8-482D-9186-079246D00D89}"/>
            </c:ext>
          </c:extLst>
        </c:ser>
        <c:ser>
          <c:idx val="1"/>
          <c:order val="1"/>
          <c:tx>
            <c:strRef>
              <c:f>'Chart 7'!$C$1</c:f>
              <c:strCache>
                <c:ptCount val="1"/>
                <c:pt idx="0">
                  <c:v>Eurozone</c:v>
                </c:pt>
              </c:strCache>
            </c:strRef>
          </c:tx>
          <c:spPr>
            <a:ln w="28575" cap="rnd">
              <a:solidFill>
                <a:schemeClr val="accent2"/>
              </a:solidFill>
              <a:round/>
            </a:ln>
            <a:effectLst/>
          </c:spPr>
          <c:marker>
            <c:symbol val="none"/>
          </c:marker>
          <c:cat>
            <c:strRef>
              <c:f>'Chart 7'!$A$2:$A$52</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7'!$C$2:$C$52</c:f>
              <c:numCache>
                <c:formatCode>General</c:formatCode>
                <c:ptCount val="27"/>
                <c:pt idx="0">
                  <c:v>1.1000000000000001</c:v>
                </c:pt>
                <c:pt idx="1">
                  <c:v>0.2</c:v>
                </c:pt>
                <c:pt idx="2">
                  <c:v>0</c:v>
                </c:pt>
                <c:pt idx="3">
                  <c:v>-0.3</c:v>
                </c:pt>
                <c:pt idx="4">
                  <c:v>1</c:v>
                </c:pt>
                <c:pt idx="5">
                  <c:v>1.8</c:v>
                </c:pt>
                <c:pt idx="6">
                  <c:v>2.8</c:v>
                </c:pt>
                <c:pt idx="7">
                  <c:v>4.5</c:v>
                </c:pt>
                <c:pt idx="8">
                  <c:v>5.9</c:v>
                </c:pt>
                <c:pt idx="9">
                  <c:v>7.7</c:v>
                </c:pt>
                <c:pt idx="10">
                  <c:v>8.9</c:v>
                </c:pt>
                <c:pt idx="11">
                  <c:v>9.5</c:v>
                </c:pt>
                <c:pt idx="12">
                  <c:v>7.7</c:v>
                </c:pt>
                <c:pt idx="13">
                  <c:v>6</c:v>
                </c:pt>
                <c:pt idx="14">
                  <c:v>4.8</c:v>
                </c:pt>
                <c:pt idx="15">
                  <c:v>3.2</c:v>
                </c:pt>
                <c:pt idx="16">
                  <c:v>3.2</c:v>
                </c:pt>
                <c:pt idx="17">
                  <c:v>3.2</c:v>
                </c:pt>
                <c:pt idx="18">
                  <c:v>2.7</c:v>
                </c:pt>
                <c:pt idx="19">
                  <c:v>2.6</c:v>
                </c:pt>
                <c:pt idx="20">
                  <c:v>2.5</c:v>
                </c:pt>
                <c:pt idx="21">
                  <c:v>2.2999999999999998</c:v>
                </c:pt>
                <c:pt idx="22">
                  <c:v>2.2000000000000002</c:v>
                </c:pt>
                <c:pt idx="23">
                  <c:v>2</c:v>
                </c:pt>
                <c:pt idx="24">
                  <c:v>1.9</c:v>
                </c:pt>
                <c:pt idx="25">
                  <c:v>1.9</c:v>
                </c:pt>
                <c:pt idx="26">
                  <c:v>1.8</c:v>
                </c:pt>
              </c:numCache>
            </c:numRef>
          </c:val>
          <c:smooth val="0"/>
          <c:extLst>
            <c:ext xmlns:c16="http://schemas.microsoft.com/office/drawing/2014/chart" uri="{C3380CC4-5D6E-409C-BE32-E72D297353CC}">
              <c16:uniqueId val="{00000001-64F8-482D-9186-079246D00D89}"/>
            </c:ext>
          </c:extLst>
        </c:ser>
        <c:ser>
          <c:idx val="2"/>
          <c:order val="2"/>
          <c:tx>
            <c:strRef>
              <c:f>'Chart 7'!$D$1</c:f>
              <c:strCache>
                <c:ptCount val="1"/>
                <c:pt idx="0">
                  <c:v>Russia</c:v>
                </c:pt>
              </c:strCache>
            </c:strRef>
          </c:tx>
          <c:spPr>
            <a:ln w="28575" cap="rnd">
              <a:solidFill>
                <a:schemeClr val="accent3"/>
              </a:solidFill>
              <a:round/>
            </a:ln>
            <a:effectLst/>
          </c:spPr>
          <c:marker>
            <c:symbol val="none"/>
          </c:marker>
          <c:cat>
            <c:strRef>
              <c:f>'Chart 7'!$A$2:$A$52</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7'!$D$2:$D$52</c:f>
              <c:numCache>
                <c:formatCode>0.0</c:formatCode>
                <c:ptCount val="27"/>
                <c:pt idx="0">
                  <c:v>2.4418290473676714</c:v>
                </c:pt>
                <c:pt idx="1">
                  <c:v>2.9578607914383457</c:v>
                </c:pt>
                <c:pt idx="2">
                  <c:v>3.5903807890538832</c:v>
                </c:pt>
                <c:pt idx="3">
                  <c:v>4.5344556280351913</c:v>
                </c:pt>
                <c:pt idx="4">
                  <c:v>5.5657758051075721</c:v>
                </c:pt>
                <c:pt idx="5">
                  <c:v>5.8622092744893859</c:v>
                </c:pt>
                <c:pt idx="6">
                  <c:v>6.9206013964728532</c:v>
                </c:pt>
                <c:pt idx="7">
                  <c:v>8.3618062431008529</c:v>
                </c:pt>
                <c:pt idx="8">
                  <c:v>11.470070180035778</c:v>
                </c:pt>
                <c:pt idx="9">
                  <c:v>16.736544104995005</c:v>
                </c:pt>
                <c:pt idx="10">
                  <c:v>14.417061405776858</c:v>
                </c:pt>
                <c:pt idx="11">
                  <c:v>12.273701773285074</c:v>
                </c:pt>
                <c:pt idx="12">
                  <c:v>8.6334983271434158</c:v>
                </c:pt>
                <c:pt idx="13">
                  <c:v>2.5939881497350954</c:v>
                </c:pt>
                <c:pt idx="14">
                  <c:v>4.6571893980476027</c:v>
                </c:pt>
                <c:pt idx="15">
                  <c:v>5.4261076383437956</c:v>
                </c:pt>
                <c:pt idx="16">
                  <c:v>6.3212909009521034</c:v>
                </c:pt>
                <c:pt idx="17">
                  <c:v>7.8696200394623963</c:v>
                </c:pt>
                <c:pt idx="18">
                  <c:v>6.6757720005972656</c:v>
                </c:pt>
                <c:pt idx="19">
                  <c:v>5.9386873979406802</c:v>
                </c:pt>
                <c:pt idx="20">
                  <c:v>5.5042193534647579</c:v>
                </c:pt>
                <c:pt idx="21">
                  <c:v>5.2162468364397654</c:v>
                </c:pt>
                <c:pt idx="22">
                  <c:v>4.9426148991149566</c:v>
                </c:pt>
                <c:pt idx="23">
                  <c:v>4.7088871154399783</c:v>
                </c:pt>
                <c:pt idx="24">
                  <c:v>4.5077933345357719</c:v>
                </c:pt>
                <c:pt idx="25">
                  <c:v>4.3357595409837657</c:v>
                </c:pt>
                <c:pt idx="26">
                  <c:v>4.1846979645730018</c:v>
                </c:pt>
              </c:numCache>
            </c:numRef>
          </c:val>
          <c:smooth val="0"/>
          <c:extLst>
            <c:ext xmlns:c16="http://schemas.microsoft.com/office/drawing/2014/chart" uri="{C3380CC4-5D6E-409C-BE32-E72D297353CC}">
              <c16:uniqueId val="{00000002-64F8-482D-9186-079246D00D89}"/>
            </c:ext>
          </c:extLst>
        </c:ser>
        <c:dLbls>
          <c:showLegendKey val="0"/>
          <c:showVal val="0"/>
          <c:showCatName val="0"/>
          <c:showSerName val="0"/>
          <c:showPercent val="0"/>
          <c:showBubbleSize val="0"/>
        </c:dLbls>
        <c:smooth val="0"/>
        <c:axId val="104589184"/>
        <c:axId val="104590720"/>
      </c:lineChart>
      <c:catAx>
        <c:axId val="10458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90720"/>
        <c:crosses val="autoZero"/>
        <c:auto val="1"/>
        <c:lblAlgn val="ctr"/>
        <c:lblOffset val="100"/>
        <c:noMultiLvlLbl val="0"/>
      </c:catAx>
      <c:valAx>
        <c:axId val="104590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89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2748212961355787"/>
        </c:manualLayout>
      </c:layout>
      <c:barChart>
        <c:barDir val="col"/>
        <c:grouping val="clustered"/>
        <c:varyColors val="0"/>
        <c:ser>
          <c:idx val="2"/>
          <c:order val="2"/>
          <c:tx>
            <c:strRef>
              <c:f>'Chart 8'!$D$1</c:f>
              <c:strCache>
                <c:ptCount val="1"/>
                <c:pt idx="0">
                  <c:v>Variance, right-hand scale</c:v>
                </c:pt>
              </c:strCache>
            </c:strRef>
          </c:tx>
          <c:spPr>
            <a:solidFill>
              <a:schemeClr val="accent3"/>
            </a:solidFill>
            <a:ln>
              <a:noFill/>
            </a:ln>
            <a:effectLst/>
          </c:spPr>
          <c:invertIfNegative val="0"/>
          <c:cat>
            <c:strRef>
              <c:f>'Chart 8'!$A$2:$A$35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8'!$D$2:$D$35</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8.8000000000010914</c:v>
                </c:pt>
                <c:pt idx="14">
                  <c:v>98.5</c:v>
                </c:pt>
                <c:pt idx="15">
                  <c:v>-83.100000000000364</c:v>
                </c:pt>
                <c:pt idx="16">
                  <c:v>-372.60000000000036</c:v>
                </c:pt>
                <c:pt idx="17">
                  <c:v>-296.69999999999891</c:v>
                </c:pt>
                <c:pt idx="18">
                  <c:v>-276</c:v>
                </c:pt>
                <c:pt idx="19">
                  <c:v>-279.19999999999891</c:v>
                </c:pt>
                <c:pt idx="20">
                  <c:v>-281.29999999999927</c:v>
                </c:pt>
                <c:pt idx="21">
                  <c:v>-277.29999999999927</c:v>
                </c:pt>
                <c:pt idx="22">
                  <c:v>-258.70000000000073</c:v>
                </c:pt>
                <c:pt idx="23">
                  <c:v>-233.70000000000073</c:v>
                </c:pt>
                <c:pt idx="24">
                  <c:v>-210.20000000000073</c:v>
                </c:pt>
                <c:pt idx="25">
                  <c:v>-190</c:v>
                </c:pt>
              </c:numCache>
            </c:numRef>
          </c:val>
          <c:extLst>
            <c:ext xmlns:c16="http://schemas.microsoft.com/office/drawing/2014/chart" uri="{C3380CC4-5D6E-409C-BE32-E72D297353CC}">
              <c16:uniqueId val="{00000000-79F3-41F0-BC96-E77E55D9BF4B}"/>
            </c:ext>
          </c:extLst>
        </c:ser>
        <c:dLbls>
          <c:showLegendKey val="0"/>
          <c:showVal val="0"/>
          <c:showCatName val="0"/>
          <c:showSerName val="0"/>
          <c:showPercent val="0"/>
          <c:showBubbleSize val="0"/>
        </c:dLbls>
        <c:gapWidth val="150"/>
        <c:axId val="104952576"/>
        <c:axId val="104946688"/>
      </c:barChart>
      <c:lineChart>
        <c:grouping val="standard"/>
        <c:varyColors val="0"/>
        <c:ser>
          <c:idx val="1"/>
          <c:order val="0"/>
          <c:tx>
            <c:strRef>
              <c:f>'Chart 8'!$B$1</c:f>
              <c:strCache>
                <c:ptCount val="1"/>
                <c:pt idx="0">
                  <c:v>Previous quarter's scenario</c:v>
                </c:pt>
              </c:strCache>
            </c:strRef>
          </c:tx>
          <c:spPr>
            <a:ln w="28575" cap="rnd">
              <a:solidFill>
                <a:schemeClr val="accent2"/>
              </a:solidFill>
              <a:prstDash val="sysDash"/>
              <a:round/>
            </a:ln>
            <a:effectLst/>
          </c:spPr>
          <c:marker>
            <c:symbol val="none"/>
          </c:marker>
          <c:cat>
            <c:strRef>
              <c:f>'Chart 8'!$A$2:$A$36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8'!$B$2:$B$35</c:f>
              <c:numCache>
                <c:formatCode>General</c:formatCode>
                <c:ptCount val="26"/>
                <c:pt idx="0">
                  <c:v>5623</c:v>
                </c:pt>
                <c:pt idx="1">
                  <c:v>5342.8</c:v>
                </c:pt>
                <c:pt idx="2">
                  <c:v>6524</c:v>
                </c:pt>
                <c:pt idx="3">
                  <c:v>7171.7</c:v>
                </c:pt>
                <c:pt idx="4">
                  <c:v>8467</c:v>
                </c:pt>
                <c:pt idx="5">
                  <c:v>9700</c:v>
                </c:pt>
                <c:pt idx="6">
                  <c:v>9381.7000000000007</c:v>
                </c:pt>
                <c:pt idx="7">
                  <c:v>9702.4</c:v>
                </c:pt>
                <c:pt idx="8">
                  <c:v>9983.7000000000007</c:v>
                </c:pt>
                <c:pt idx="9">
                  <c:v>9509.2999999999993</c:v>
                </c:pt>
                <c:pt idx="10">
                  <c:v>7756.5</c:v>
                </c:pt>
                <c:pt idx="11">
                  <c:v>8020</c:v>
                </c:pt>
                <c:pt idx="12">
                  <c:v>8943.2999999999993</c:v>
                </c:pt>
                <c:pt idx="13">
                  <c:v>8470.9</c:v>
                </c:pt>
                <c:pt idx="14">
                  <c:v>8268.2000000000007</c:v>
                </c:pt>
                <c:pt idx="15">
                  <c:v>8127.6</c:v>
                </c:pt>
                <c:pt idx="16">
                  <c:v>8327.2000000000007</c:v>
                </c:pt>
                <c:pt idx="17">
                  <c:v>8433.7999999999993</c:v>
                </c:pt>
                <c:pt idx="18">
                  <c:v>8487.2999999999993</c:v>
                </c:pt>
                <c:pt idx="19">
                  <c:v>8521.2999999999993</c:v>
                </c:pt>
                <c:pt idx="20">
                  <c:v>8548.4</c:v>
                </c:pt>
                <c:pt idx="21">
                  <c:v>8569</c:v>
                </c:pt>
                <c:pt idx="22">
                  <c:v>8590.5</c:v>
                </c:pt>
                <c:pt idx="23">
                  <c:v>8619.6</c:v>
                </c:pt>
                <c:pt idx="24">
                  <c:v>8654.5</c:v>
                </c:pt>
                <c:pt idx="25">
                  <c:v>8696.5</c:v>
                </c:pt>
              </c:numCache>
            </c:numRef>
          </c:val>
          <c:smooth val="0"/>
          <c:extLst>
            <c:ext xmlns:c16="http://schemas.microsoft.com/office/drawing/2014/chart" uri="{C3380CC4-5D6E-409C-BE32-E72D297353CC}">
              <c16:uniqueId val="{00000001-79F3-41F0-BC96-E77E55D9BF4B}"/>
            </c:ext>
          </c:extLst>
        </c:ser>
        <c:ser>
          <c:idx val="0"/>
          <c:order val="1"/>
          <c:tx>
            <c:strRef>
              <c:f>'Chart 8'!$C$1</c:f>
              <c:strCache>
                <c:ptCount val="1"/>
                <c:pt idx="0">
                  <c:v>Current quarter's scenario</c:v>
                </c:pt>
              </c:strCache>
            </c:strRef>
          </c:tx>
          <c:spPr>
            <a:ln w="28575" cap="rnd">
              <a:solidFill>
                <a:schemeClr val="accent1"/>
              </a:solidFill>
              <a:round/>
            </a:ln>
            <a:effectLst/>
          </c:spPr>
          <c:marker>
            <c:symbol val="none"/>
          </c:marker>
          <c:cat>
            <c:strRef>
              <c:f>'Chart 8'!$A$2:$A$36</c:f>
              <c:strCache>
                <c:ptCount val="27"/>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pt idx="26">
                  <c:v>III</c:v>
                </c:pt>
              </c:strCache>
            </c:strRef>
          </c:cat>
          <c:val>
            <c:numRef>
              <c:f>'Chart 8'!$C$2:$C$36</c:f>
              <c:numCache>
                <c:formatCode>General</c:formatCode>
                <c:ptCount val="27"/>
                <c:pt idx="0">
                  <c:v>5623</c:v>
                </c:pt>
                <c:pt idx="1">
                  <c:v>5342.8</c:v>
                </c:pt>
                <c:pt idx="2">
                  <c:v>6524</c:v>
                </c:pt>
                <c:pt idx="3">
                  <c:v>7171.7</c:v>
                </c:pt>
                <c:pt idx="4">
                  <c:v>8467</c:v>
                </c:pt>
                <c:pt idx="5">
                  <c:v>9700</c:v>
                </c:pt>
                <c:pt idx="6">
                  <c:v>9381.7000000000007</c:v>
                </c:pt>
                <c:pt idx="7">
                  <c:v>9702.4</c:v>
                </c:pt>
                <c:pt idx="8">
                  <c:v>9983.7000000000007</c:v>
                </c:pt>
                <c:pt idx="9">
                  <c:v>9509.2999999999993</c:v>
                </c:pt>
                <c:pt idx="10">
                  <c:v>7756.5</c:v>
                </c:pt>
                <c:pt idx="11">
                  <c:v>8020</c:v>
                </c:pt>
                <c:pt idx="12">
                  <c:v>8943.2999999999993</c:v>
                </c:pt>
                <c:pt idx="13">
                  <c:v>8479.7000000000007</c:v>
                </c:pt>
                <c:pt idx="14">
                  <c:v>8366.7000000000007</c:v>
                </c:pt>
                <c:pt idx="15">
                  <c:v>8044.5</c:v>
                </c:pt>
                <c:pt idx="16">
                  <c:v>7954.6</c:v>
                </c:pt>
                <c:pt idx="17">
                  <c:v>8137.1</c:v>
                </c:pt>
                <c:pt idx="18">
                  <c:v>8211.2999999999993</c:v>
                </c:pt>
                <c:pt idx="19">
                  <c:v>8242.1</c:v>
                </c:pt>
                <c:pt idx="20">
                  <c:v>8267.1</c:v>
                </c:pt>
                <c:pt idx="21">
                  <c:v>8291.7000000000007</c:v>
                </c:pt>
                <c:pt idx="22">
                  <c:v>8331.7999999999993</c:v>
                </c:pt>
                <c:pt idx="23">
                  <c:v>8385.9</c:v>
                </c:pt>
                <c:pt idx="24">
                  <c:v>8444.2999999999993</c:v>
                </c:pt>
                <c:pt idx="25">
                  <c:v>8506.5</c:v>
                </c:pt>
                <c:pt idx="26">
                  <c:v>8572.4</c:v>
                </c:pt>
              </c:numCache>
            </c:numRef>
          </c:val>
          <c:smooth val="0"/>
          <c:extLst>
            <c:ext xmlns:c16="http://schemas.microsoft.com/office/drawing/2014/chart" uri="{C3380CC4-5D6E-409C-BE32-E72D297353CC}">
              <c16:uniqueId val="{00000002-79F3-41F0-BC96-E77E55D9BF4B}"/>
            </c:ext>
          </c:extLst>
        </c:ser>
        <c:dLbls>
          <c:showLegendKey val="0"/>
          <c:showVal val="0"/>
          <c:showCatName val="0"/>
          <c:showSerName val="0"/>
          <c:showPercent val="0"/>
          <c:showBubbleSize val="0"/>
        </c:dLbls>
        <c:marker val="1"/>
        <c:smooth val="0"/>
        <c:axId val="104943616"/>
        <c:axId val="104945152"/>
      </c:lineChart>
      <c:catAx>
        <c:axId val="10494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45152"/>
        <c:crosses val="autoZero"/>
        <c:auto val="1"/>
        <c:lblAlgn val="ctr"/>
        <c:lblOffset val="100"/>
        <c:noMultiLvlLbl val="0"/>
      </c:catAx>
      <c:valAx>
        <c:axId val="104945152"/>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43616"/>
        <c:crosses val="autoZero"/>
        <c:crossBetween val="between"/>
        <c:majorUnit val="750"/>
      </c:valAx>
      <c:valAx>
        <c:axId val="104946688"/>
        <c:scaling>
          <c:orientation val="minMax"/>
          <c:max val="100"/>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52576"/>
        <c:crosses val="max"/>
        <c:crossBetween val="between"/>
      </c:valAx>
      <c:catAx>
        <c:axId val="104952576"/>
        <c:scaling>
          <c:orientation val="minMax"/>
        </c:scaling>
        <c:delete val="1"/>
        <c:axPos val="b"/>
        <c:numFmt formatCode="General" sourceLinked="1"/>
        <c:majorTickMark val="none"/>
        <c:minorTickMark val="none"/>
        <c:tickLblPos val="nextTo"/>
        <c:crossAx val="104946688"/>
        <c:crosses val="autoZero"/>
        <c:auto val="1"/>
        <c:lblAlgn val="ctr"/>
        <c:lblOffset val="100"/>
        <c:noMultiLvlLbl val="0"/>
      </c:catAx>
      <c:spPr>
        <a:noFill/>
        <a:ln>
          <a:noFill/>
        </a:ln>
        <a:effectLst/>
      </c:spPr>
    </c:plotArea>
    <c:legend>
      <c:legendPos val="b"/>
      <c:layout>
        <c:manualLayout>
          <c:xMode val="edge"/>
          <c:yMode val="edge"/>
          <c:x val="0"/>
          <c:y val="0.7926038218442738"/>
          <c:w val="0.97492674759313525"/>
          <c:h val="0.1914937398235872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31</xdr:col>
      <xdr:colOff>25556</xdr:colOff>
      <xdr:row>25</xdr:row>
      <xdr:rowOff>164855</xdr:rowOff>
    </xdr:from>
    <xdr:to>
      <xdr:col>34</xdr:col>
      <xdr:colOff>361949</xdr:colOff>
      <xdr:row>28</xdr:row>
      <xdr:rowOff>0</xdr:rowOff>
    </xdr:to>
    <xdr:sp macro="" textlink="">
      <xdr:nvSpPr>
        <xdr:cNvPr id="2" name="Text Box 4007">
          <a:extLst>
            <a:ext uri="{FF2B5EF4-FFF2-40B4-BE49-F238E27FC236}">
              <a16:creationId xmlns:a16="http://schemas.microsoft.com/office/drawing/2014/main" id="{00000000-0008-0000-0100-000002000000}"/>
            </a:ext>
          </a:extLst>
        </xdr:cNvPr>
        <xdr:cNvSpPr txBox="1">
          <a:spLocks noChangeArrowheads="1"/>
        </xdr:cNvSpPr>
      </xdr:nvSpPr>
      <xdr:spPr bwMode="auto">
        <a:xfrm>
          <a:off x="23857106" y="764930"/>
          <a:ext cx="2622393" cy="463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scenario probability distribution for a 3-year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30</xdr:col>
      <xdr:colOff>731211</xdr:colOff>
      <xdr:row>28</xdr:row>
      <xdr:rowOff>28575</xdr:rowOff>
    </xdr:from>
    <xdr:to>
      <xdr:col>35</xdr:col>
      <xdr:colOff>676275</xdr:colOff>
      <xdr:row>40</xdr:row>
      <xdr:rowOff>47626</xdr:rowOff>
    </xdr:to>
    <xdr:graphicFrame macro="">
      <xdr:nvGraphicFramePr>
        <xdr:cNvPr id="3" name="Chart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57306</xdr:colOff>
      <xdr:row>40</xdr:row>
      <xdr:rowOff>170457</xdr:rowOff>
    </xdr:from>
    <xdr:to>
      <xdr:col>35</xdr:col>
      <xdr:colOff>504825</xdr:colOff>
      <xdr:row>42</xdr:row>
      <xdr:rowOff>129498</xdr:rowOff>
    </xdr:to>
    <xdr:sp macro="" textlink="">
      <xdr:nvSpPr>
        <xdr:cNvPr id="4" name="Text Box 2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txBox="1"/>
      </xdr:nvSpPr>
      <xdr:spPr>
        <a:xfrm>
          <a:off x="25412856" y="3913782"/>
          <a:ext cx="1971519" cy="3781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34</xdr:col>
      <xdr:colOff>316852</xdr:colOff>
      <xdr:row>29</xdr:row>
      <xdr:rowOff>165846</xdr:rowOff>
    </xdr:from>
    <xdr:to>
      <xdr:col>35</xdr:col>
      <xdr:colOff>215887</xdr:colOff>
      <xdr:row>31</xdr:row>
      <xdr:rowOff>57150</xdr:rowOff>
    </xdr:to>
    <xdr:sp macro="" textlink="">
      <xdr:nvSpPr>
        <xdr:cNvPr id="5" name="Text Box 1">
          <a:extLst>
            <a:ext uri="{FF2B5EF4-FFF2-40B4-BE49-F238E27FC236}">
              <a16:creationId xmlns:a16="http://schemas.microsoft.com/office/drawing/2014/main" id="{00000000-0008-0000-0100-000005000000}"/>
            </a:ext>
          </a:extLst>
        </xdr:cNvPr>
        <xdr:cNvSpPr txBox="1"/>
      </xdr:nvSpPr>
      <xdr:spPr>
        <a:xfrm>
          <a:off x="26434402" y="1604121"/>
          <a:ext cx="661035" cy="310404"/>
        </a:xfrm>
        <a:prstGeom prst="rect">
          <a:avLst/>
        </a:prstGeom>
      </xdr:spPr>
      <xdr:txBody>
        <a:bodyPr wrap="square" lIns="0" tIns="0" rIns="0" bIns="0" rtlCol="0">
          <a:noAutofit/>
        </a:bodyPr>
        <a:lstStyle/>
        <a:p>
          <a:pPr algn="ctr">
            <a:spcAft>
              <a:spcPts val="0"/>
            </a:spcAft>
          </a:pPr>
          <a:r>
            <a:rPr lang="en-US" sz="700" baseline="0">
              <a:effectLst/>
              <a:latin typeface="GHEA Grapalat" panose="02000506050000020003" pitchFamily="50" charset="0"/>
              <a:ea typeface="Times New Roman" panose="02020603050405020304" pitchFamily="18" charset="0"/>
              <a:cs typeface="Sylfaen" panose="010A0502050306030303" pitchFamily="18" charset="0"/>
            </a:rPr>
            <a:t>MP's influence horizon</a:t>
          </a:r>
          <a:endParaRPr lang="en-US" sz="700" baseline="0">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308610</xdr:colOff>
      <xdr:row>31</xdr:row>
      <xdr:rowOff>18049</xdr:rowOff>
    </xdr:from>
    <xdr:to>
      <xdr:col>35</xdr:col>
      <xdr:colOff>267798</xdr:colOff>
      <xdr:row>31</xdr:row>
      <xdr:rowOff>38100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426160" y="1875424"/>
          <a:ext cx="721188" cy="200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737150</xdr:colOff>
      <xdr:row>10</xdr:row>
      <xdr:rowOff>12425</xdr:rowOff>
    </xdr:from>
    <xdr:to>
      <xdr:col>9</xdr:col>
      <xdr:colOff>209150</xdr:colOff>
      <xdr:row>12</xdr:row>
      <xdr:rowOff>69574</xdr:rowOff>
    </xdr:to>
    <xdr:sp macro="" textlink="">
      <xdr:nvSpPr>
        <xdr:cNvPr id="2" name="Text Box 9">
          <a:extLst>
            <a:ext uri="{FF2B5EF4-FFF2-40B4-BE49-F238E27FC236}">
              <a16:creationId xmlns:a16="http://schemas.microsoft.com/office/drawing/2014/main" id="{4F6EE649-5C94-4535-98F7-FCBE2905C5AE}"/>
            </a:ext>
          </a:extLst>
        </xdr:cNvPr>
        <xdr:cNvSpPr txBox="1">
          <a:spLocks noChangeArrowheads="1"/>
        </xdr:cNvSpPr>
      </xdr:nvSpPr>
      <xdr:spPr bwMode="auto">
        <a:xfrm>
          <a:off x="4547150" y="2107925"/>
          <a:ext cx="2520000" cy="47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scenario</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530088</xdr:colOff>
      <xdr:row>12</xdr:row>
      <xdr:rowOff>19879</xdr:rowOff>
    </xdr:from>
    <xdr:to>
      <xdr:col>10</xdr:col>
      <xdr:colOff>16566</xdr:colOff>
      <xdr:row>23</xdr:row>
      <xdr:rowOff>124240</xdr:rowOff>
    </xdr:to>
    <xdr:graphicFrame macro="">
      <xdr:nvGraphicFramePr>
        <xdr:cNvPr id="3" name="Chart 2">
          <a:extLst>
            <a:ext uri="{FF2B5EF4-FFF2-40B4-BE49-F238E27FC236}">
              <a16:creationId xmlns:a16="http://schemas.microsoft.com/office/drawing/2014/main" id="{318709EC-C753-4A67-8CE3-21F738949305}"/>
            </a:ext>
            <a:ext uri="{147F2762-F138-4A5C-976F-8EAC2B608ADB}">
              <a16:predDERef xmlns:a16="http://schemas.microsoft.com/office/drawing/2014/main" pre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415784</xdr:colOff>
      <xdr:row>23</xdr:row>
      <xdr:rowOff>204858</xdr:rowOff>
    </xdr:from>
    <xdr:to>
      <xdr:col>9</xdr:col>
      <xdr:colOff>748360</xdr:colOff>
      <xdr:row>25</xdr:row>
      <xdr:rowOff>57978</xdr:rowOff>
    </xdr:to>
    <xdr:sp macro="" textlink="">
      <xdr:nvSpPr>
        <xdr:cNvPr id="4" name="Text Box 3866">
          <a:extLst>
            <a:ext uri="{FF2B5EF4-FFF2-40B4-BE49-F238E27FC236}">
              <a16:creationId xmlns:a16="http://schemas.microsoft.com/office/drawing/2014/main" id="{42E2330F-684A-4904-BFEA-C88A16C53040}"/>
            </a:ext>
          </a:extLst>
        </xdr:cNvPr>
        <xdr:cNvSpPr txBox="1"/>
      </xdr:nvSpPr>
      <xdr:spPr>
        <a:xfrm>
          <a:off x="5749784" y="5024508"/>
          <a:ext cx="1856576" cy="2722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FAO,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723900</xdr:colOff>
      <xdr:row>6</xdr:row>
      <xdr:rowOff>19051</xdr:rowOff>
    </xdr:from>
    <xdr:to>
      <xdr:col>7</xdr:col>
      <xdr:colOff>196215</xdr:colOff>
      <xdr:row>7</xdr:row>
      <xdr:rowOff>133350</xdr:rowOff>
    </xdr:to>
    <xdr:sp macro="" textlink="">
      <xdr:nvSpPr>
        <xdr:cNvPr id="2" name="Text Box 3801">
          <a:extLst>
            <a:ext uri="{FF2B5EF4-FFF2-40B4-BE49-F238E27FC236}">
              <a16:creationId xmlns:a16="http://schemas.microsoft.com/office/drawing/2014/main" id="{D55030C4-3419-4C02-AEC5-A030128E8963}"/>
            </a:ext>
          </a:extLst>
        </xdr:cNvPr>
        <xdr:cNvSpPr txBox="1">
          <a:spLocks noChangeArrowheads="1"/>
        </xdr:cNvSpPr>
      </xdr:nvSpPr>
      <xdr:spPr bwMode="auto">
        <a:xfrm>
          <a:off x="8524875" y="438151"/>
          <a:ext cx="2520315" cy="32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 estimates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725805</xdr:colOff>
      <xdr:row>7</xdr:row>
      <xdr:rowOff>160020</xdr:rowOff>
    </xdr:from>
    <xdr:to>
      <xdr:col>7</xdr:col>
      <xdr:colOff>725805</xdr:colOff>
      <xdr:row>18</xdr:row>
      <xdr:rowOff>57150</xdr:rowOff>
    </xdr:to>
    <xdr:graphicFrame macro="">
      <xdr:nvGraphicFramePr>
        <xdr:cNvPr id="3" name="Chart 2">
          <a:extLst>
            <a:ext uri="{FF2B5EF4-FFF2-40B4-BE49-F238E27FC236}">
              <a16:creationId xmlns:a16="http://schemas.microsoft.com/office/drawing/2014/main" id="{5CF7B495-AA4A-4BC8-81F9-8B3786751838}"/>
            </a:ext>
            <a:ext uri="{147F2762-F138-4A5C-976F-8EAC2B608ADB}">
              <a16:predDERef xmlns:a16="http://schemas.microsoft.com/office/drawing/2014/main" pre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377189</xdr:colOff>
      <xdr:row>18</xdr:row>
      <xdr:rowOff>154306</xdr:rowOff>
    </xdr:from>
    <xdr:to>
      <xdr:col>7</xdr:col>
      <xdr:colOff>714374</xdr:colOff>
      <xdr:row>19</xdr:row>
      <xdr:rowOff>182880</xdr:rowOff>
    </xdr:to>
    <xdr:sp macro="" textlink="">
      <xdr:nvSpPr>
        <xdr:cNvPr id="4" name="Text Box 58">
          <a:extLst>
            <a:ext uri="{FF2B5EF4-FFF2-40B4-BE49-F238E27FC236}">
              <a16:creationId xmlns:a16="http://schemas.microsoft.com/office/drawing/2014/main" id="{2443A11E-E929-4206-855F-155EBB814A69}"/>
            </a:ext>
            <a:ext uri="{147F2762-F138-4A5C-976F-8EAC2B608ADB}">
              <a16:predDERef xmlns:a16="http://schemas.microsoft.com/office/drawing/2014/main" pred="{00000000-0008-0000-1A00-000003000000}"/>
            </a:ext>
          </a:extLst>
        </xdr:cNvPr>
        <xdr:cNvSpPr txBox="1"/>
      </xdr:nvSpPr>
      <xdr:spPr>
        <a:xfrm>
          <a:off x="9702164" y="3088006"/>
          <a:ext cx="1861185" cy="2381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31</xdr:col>
      <xdr:colOff>49370</xdr:colOff>
      <xdr:row>23</xdr:row>
      <xdr:rowOff>195813</xdr:rowOff>
    </xdr:from>
    <xdr:to>
      <xdr:col>34</xdr:col>
      <xdr:colOff>400050</xdr:colOff>
      <xdr:row>26</xdr:row>
      <xdr:rowOff>1</xdr:rowOff>
    </xdr:to>
    <xdr:sp macro="" textlink="">
      <xdr:nvSpPr>
        <xdr:cNvPr id="2" name="Text Box 4007">
          <a:extLst>
            <a:ext uri="{FF2B5EF4-FFF2-40B4-BE49-F238E27FC236}">
              <a16:creationId xmlns:a16="http://schemas.microsoft.com/office/drawing/2014/main" id="{00000000-0008-0000-0F00-000002000000}"/>
            </a:ext>
          </a:extLst>
        </xdr:cNvPr>
        <xdr:cNvSpPr txBox="1">
          <a:spLocks noChangeArrowheads="1"/>
        </xdr:cNvSpPr>
      </xdr:nvSpPr>
      <xdr:spPr bwMode="auto">
        <a:xfrm>
          <a:off x="23880920" y="376788"/>
          <a:ext cx="2636680" cy="432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scenario probability distribution for a 3-year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219231</xdr:colOff>
      <xdr:row>39</xdr:row>
      <xdr:rowOff>84732</xdr:rowOff>
    </xdr:from>
    <xdr:to>
      <xdr:col>35</xdr:col>
      <xdr:colOff>647700</xdr:colOff>
      <xdr:row>41</xdr:row>
      <xdr:rowOff>34248</xdr:rowOff>
    </xdr:to>
    <xdr:sp macro="" textlink="">
      <xdr:nvSpPr>
        <xdr:cNvPr id="4" name="Text Box 22">
          <a:extLst>
            <a:ext uri="{FF2B5EF4-FFF2-40B4-BE49-F238E27FC236}">
              <a16:creationId xmlns:a16="http://schemas.microsoft.com/office/drawing/2014/main" id="{00000000-0008-0000-0F00-000004000000}"/>
            </a:ext>
          </a:extLst>
        </xdr:cNvPr>
        <xdr:cNvSpPr txBox="1"/>
      </xdr:nvSpPr>
      <xdr:spPr>
        <a:xfrm>
          <a:off x="25574781" y="3618507"/>
          <a:ext cx="195246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30</xdr:col>
      <xdr:colOff>720883</xdr:colOff>
      <xdr:row>26</xdr:row>
      <xdr:rowOff>171450</xdr:rowOff>
    </xdr:from>
    <xdr:to>
      <xdr:col>36</xdr:col>
      <xdr:colOff>19051</xdr:colOff>
      <xdr:row>38</xdr:row>
      <xdr:rowOff>161925</xdr:rowOff>
    </xdr:to>
    <xdr:graphicFrame macro="">
      <xdr:nvGraphicFramePr>
        <xdr:cNvPr id="7" name="Chart 6">
          <a:extLst>
            <a:ext uri="{FF2B5EF4-FFF2-40B4-BE49-F238E27FC236}">
              <a16:creationId xmlns:a16="http://schemas.microsoft.com/office/drawing/2014/main" id="{00000000-0008-0000-0F00-000007000000}"/>
            </a:ext>
            <a:ext uri="{147F2762-F138-4A5C-976F-8EAC2B608ADB}">
              <a16:predDERef xmlns:a16="http://schemas.microsoft.com/office/drawing/2014/main" pre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0.72533</cdr:x>
      <cdr:y>0.11273</cdr:y>
    </cdr:from>
    <cdr:to>
      <cdr:x>0.88396</cdr:x>
      <cdr:y>0.23226</cdr:y>
    </cdr:to>
    <cdr:sp macro="" textlink="">
      <cdr:nvSpPr>
        <cdr:cNvPr id="2"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807136" y="282391"/>
          <a:ext cx="613925" cy="299431"/>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en-US" sz="700">
              <a:effectLst/>
              <a:latin typeface="GHEA Grapalat" panose="02000506050000020003" pitchFamily="50" charset="0"/>
              <a:ea typeface="Times New Roman" panose="02020603050405020304" pitchFamily="18" charset="0"/>
            </a:rPr>
            <a:t>MP's</a:t>
          </a:r>
          <a:r>
            <a:rPr lang="en-US" sz="700" baseline="0">
              <a:effectLst/>
              <a:latin typeface="GHEA Grapalat" panose="02000506050000020003" pitchFamily="50" charset="0"/>
              <a:ea typeface="Times New Roman" panose="02020603050405020304" pitchFamily="18" charset="0"/>
            </a:rPr>
            <a:t> influence horizon</a:t>
          </a:r>
          <a:endParaRPr lang="en-US" sz="700">
            <a:effectLst/>
            <a:latin typeface="GHEA Grapalat" panose="02000506050000020003" pitchFamily="50" charset="0"/>
            <a:ea typeface="Times New Roman" panose="02020603050405020304" pitchFamily="18" charset="0"/>
          </a:endParaRPr>
        </a:p>
      </cdr:txBody>
    </cdr:sp>
  </cdr:relSizeAnchor>
  <cdr:relSizeAnchor xmlns:cdr="http://schemas.openxmlformats.org/drawingml/2006/chartDrawing">
    <cdr:from>
      <cdr:x>0.71694</cdr:x>
      <cdr:y>0</cdr:y>
    </cdr:from>
    <cdr:to>
      <cdr:x>0.87557</cdr:x>
      <cdr:y>0.11953</cdr:y>
    </cdr:to>
    <cdr:sp macro="" textlink="">
      <cdr:nvSpPr>
        <cdr:cNvPr id="3"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770577" y="0"/>
          <a:ext cx="613019" cy="283037"/>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0.70547</cdr:x>
      <cdr:y>0.25896</cdr:y>
    </cdr:from>
    <cdr:to>
      <cdr:x>0.90241</cdr:x>
      <cdr:y>0.2627</cdr:y>
    </cdr:to>
    <cdr:cxnSp macro="">
      <cdr:nvCxnSpPr>
        <cdr:cNvPr id="4" name="Straight Arrow Connector 3">
          <a:extLst xmlns:a="http://schemas.openxmlformats.org/drawingml/2006/main">
            <a:ext uri="{FF2B5EF4-FFF2-40B4-BE49-F238E27FC236}">
              <a16:creationId xmlns:a16="http://schemas.microsoft.com/office/drawing/2014/main" id="{00000000-0008-0000-0A00-000006000000}"/>
            </a:ext>
          </a:extLst>
        </cdr:cNvPr>
        <cdr:cNvCxnSpPr/>
      </cdr:nvCxnSpPr>
      <cdr:spPr>
        <a:xfrm xmlns:a="http://schemas.openxmlformats.org/drawingml/2006/main" flipV="1">
          <a:off x="2730274" y="648725"/>
          <a:ext cx="762191" cy="9369"/>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12</xdr:col>
      <xdr:colOff>704060</xdr:colOff>
      <xdr:row>24</xdr:row>
      <xdr:rowOff>318864</xdr:rowOff>
    </xdr:from>
    <xdr:to>
      <xdr:col>16</xdr:col>
      <xdr:colOff>335237</xdr:colOff>
      <xdr:row>27</xdr:row>
      <xdr:rowOff>36637</xdr:rowOff>
    </xdr:to>
    <xdr:sp macro="" textlink="">
      <xdr:nvSpPr>
        <xdr:cNvPr id="7" name="Text Box 3801">
          <a:extLst>
            <a:ext uri="{FF2B5EF4-FFF2-40B4-BE49-F238E27FC236}">
              <a16:creationId xmlns:a16="http://schemas.microsoft.com/office/drawing/2014/main" id="{00000000-0008-0000-1000-000007000000}"/>
            </a:ext>
          </a:extLst>
        </xdr:cNvPr>
        <xdr:cNvSpPr txBox="1">
          <a:spLocks noChangeArrowheads="1"/>
        </xdr:cNvSpPr>
      </xdr:nvSpPr>
      <xdr:spPr bwMode="auto">
        <a:xfrm>
          <a:off x="10163118" y="502037"/>
          <a:ext cx="2679177" cy="44313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a:t>
          </a:r>
          <a:r>
            <a:rPr lang="en-US" sz="700" b="1">
              <a:solidFill>
                <a:schemeClr val="accent1">
                  <a:lumMod val="50000"/>
                </a:schemeClr>
              </a:solidFill>
              <a:effectLst/>
              <a:latin typeface="GHEA Grapalat" panose="02000506050000020003" pitchFamily="50" charset="0"/>
              <a:ea typeface="Times New Roman" panose="02020603050405020304" pitchFamily="18" charset="0"/>
              <a:cs typeface="Sylfaen" panose="010A0502050306030303" pitchFamily="18" charset="0"/>
            </a:rPr>
            <a:t>cumulative)</a:t>
          </a:r>
          <a:r>
            <a:rPr lang="es-AR" sz="700" b="1" baseline="30000">
              <a:solidFill>
                <a:schemeClr val="accent1">
                  <a:lumMod val="50000"/>
                </a:schemeClr>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chemeClr val="accent1">
                  <a:lumMod val="50000"/>
                </a:schemeClr>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en-US" sz="700" b="1">
              <a:solidFill>
                <a:schemeClr val="accent1">
                  <a:lumMod val="50000"/>
                </a:schemeClr>
              </a:solidFill>
              <a:effectLst/>
              <a:latin typeface="GHEA Grapalat" panose="02000506050000020003" pitchFamily="50" charset="0"/>
              <a:ea typeface="+mn-ea"/>
              <a:cs typeface="+mn-cs"/>
            </a:rPr>
            <a:t>scenario probability distribution for a 3-year policy horizon</a:t>
          </a:r>
          <a:endParaRPr lang="en-US" sz="1200">
            <a:solidFill>
              <a:schemeClr val="accent1">
                <a:lumMod val="50000"/>
              </a:schemeClr>
            </a:solidFill>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14</xdr:col>
      <xdr:colOff>456996</xdr:colOff>
      <xdr:row>40</xdr:row>
      <xdr:rowOff>158335</xdr:rowOff>
    </xdr:from>
    <xdr:to>
      <xdr:col>16</xdr:col>
      <xdr:colOff>696058</xdr:colOff>
      <xdr:row>42</xdr:row>
      <xdr:rowOff>117232</xdr:rowOff>
    </xdr:to>
    <xdr:sp macro="" textlink="">
      <xdr:nvSpPr>
        <xdr:cNvPr id="5" name="Text Box 23">
          <a:extLst>
            <a:ext uri="{FF2B5EF4-FFF2-40B4-BE49-F238E27FC236}">
              <a16:creationId xmlns:a16="http://schemas.microsoft.com/office/drawing/2014/main" id="{00000000-0008-0000-1000-000005000000}"/>
            </a:ext>
          </a:extLst>
        </xdr:cNvPr>
        <xdr:cNvSpPr txBox="1"/>
      </xdr:nvSpPr>
      <xdr:spPr>
        <a:xfrm>
          <a:off x="11440054" y="3477431"/>
          <a:ext cx="1763062" cy="32524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21589</xdr:colOff>
      <xdr:row>27</xdr:row>
      <xdr:rowOff>129126</xdr:rowOff>
    </xdr:from>
    <xdr:to>
      <xdr:col>16</xdr:col>
      <xdr:colOff>578827</xdr:colOff>
      <xdr:row>40</xdr:row>
      <xdr:rowOff>83526</xdr:rowOff>
    </xdr:to>
    <xdr:graphicFrame macro="">
      <xdr:nvGraphicFramePr>
        <xdr:cNvPr id="9" name="Chart 1">
          <a:extLst>
            <a:ext uri="{FF2B5EF4-FFF2-40B4-BE49-F238E27FC236}">
              <a16:creationId xmlns:a16="http://schemas.microsoft.com/office/drawing/2014/main" id="{00000000-0008-0000-1000-000009000000}"/>
            </a:ext>
            <a:ext uri="{147F2762-F138-4A5C-976F-8EAC2B608ADB}">
              <a16:predDERef xmlns:a16="http://schemas.microsoft.com/office/drawing/2014/main" pre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631610</xdr:colOff>
      <xdr:row>29</xdr:row>
      <xdr:rowOff>17533</xdr:rowOff>
    </xdr:from>
    <xdr:to>
      <xdr:col>16</xdr:col>
      <xdr:colOff>688835</xdr:colOff>
      <xdr:row>29</xdr:row>
      <xdr:rowOff>152400</xdr:rowOff>
    </xdr:to>
    <xdr:sp macro="" textlink="">
      <xdr:nvSpPr>
        <xdr:cNvPr id="14" name="Rectangle 10">
          <a:extLst>
            <a:ext uri="{FF2B5EF4-FFF2-40B4-BE49-F238E27FC236}">
              <a16:creationId xmlns:a16="http://schemas.microsoft.com/office/drawing/2014/main" id="{00000000-0008-0000-1000-00000E000000}"/>
            </a:ext>
          </a:extLst>
        </xdr:cNvPr>
        <xdr:cNvSpPr/>
      </xdr:nvSpPr>
      <xdr:spPr bwMode="auto">
        <a:xfrm>
          <a:off x="12375935" y="1312933"/>
          <a:ext cx="819225" cy="134867"/>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a:latin typeface="GHEA Grapalat" panose="02000506050000020003" pitchFamily="50" charset="0"/>
            </a:rPr>
            <a:t>Current</a:t>
          </a:r>
          <a:r>
            <a:rPr lang="en-US" sz="600" baseline="0">
              <a:latin typeface="GHEA Grapalat" panose="02000506050000020003" pitchFamily="50" charset="0"/>
            </a:rPr>
            <a:t> scenario</a:t>
          </a:r>
          <a:endParaRPr lang="en-US" sz="600">
            <a:latin typeface="GHEA Grapalat" panose="02000506050000020003" pitchFamily="50"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0.56945</cdr:x>
      <cdr:y>0.48734</cdr:y>
    </cdr:from>
    <cdr:to>
      <cdr:x>0.91122</cdr:x>
      <cdr:y>0.57527</cdr:y>
    </cdr:to>
    <cdr:sp macro="" textlink="">
      <cdr:nvSpPr>
        <cdr:cNvPr id="2" name="Rectangle 8">
          <a:extLst xmlns:a="http://schemas.openxmlformats.org/drawingml/2006/main">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cdr:cNvPr>
        <cdr:cNvSpPr/>
      </cdr:nvSpPr>
      <cdr:spPr bwMode="auto">
        <a:xfrm xmlns:a="http://schemas.openxmlformats.org/drawingml/2006/main">
          <a:off x="1802233" y="1048826"/>
          <a:ext cx="1081665" cy="18923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Previous scenario</a:t>
          </a:r>
        </a:p>
      </cdr:txBody>
    </cdr:sp>
  </cdr:relSizeAnchor>
  <cdr:relSizeAnchor xmlns:cdr="http://schemas.openxmlformats.org/drawingml/2006/chartDrawing">
    <cdr:from>
      <cdr:x>0.67848</cdr:x>
      <cdr:y>0.35532</cdr:y>
    </cdr:from>
    <cdr:to>
      <cdr:x>0.72829</cdr:x>
      <cdr:y>0.49239</cdr:y>
    </cdr:to>
    <cdr:cxnSp macro="">
      <cdr:nvCxnSpPr>
        <cdr:cNvPr id="3" name="Straight Arrow Connector 4">
          <a:extLst xmlns:a="http://schemas.openxmlformats.org/drawingml/2006/main">
            <a:ext uri="{FF2B5EF4-FFF2-40B4-BE49-F238E27FC236}">
              <a16:creationId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flipV="1">
          <a:off x="2147302" y="764713"/>
          <a:ext cx="157643" cy="294997"/>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0.76217</cdr:x>
      <cdr:y>0.14857</cdr:y>
    </cdr:from>
    <cdr:to>
      <cdr:x>0.82132</cdr:x>
      <cdr:y>0.29509</cdr:y>
    </cdr:to>
    <cdr:cxnSp macro="">
      <cdr:nvCxnSpPr>
        <cdr:cNvPr id="4" name="Straight Arrow Connector 8">
          <a:extLst xmlns:a="http://schemas.openxmlformats.org/drawingml/2006/main">
            <a:ext uri="{FF2B5EF4-FFF2-40B4-BE49-F238E27FC236}">
              <a16:creationId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flipH="1">
          <a:off x="2201649" y="319749"/>
          <a:ext cx="170865" cy="315335"/>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16.xml><?xml version="1.0" encoding="utf-8"?>
<xdr:wsDr xmlns:xdr="http://schemas.openxmlformats.org/drawingml/2006/spreadsheetDrawing" xmlns:a="http://schemas.openxmlformats.org/drawingml/2006/main">
  <xdr:twoCellAnchor>
    <xdr:from>
      <xdr:col>3</xdr:col>
      <xdr:colOff>714375</xdr:colOff>
      <xdr:row>6</xdr:row>
      <xdr:rowOff>28575</xdr:rowOff>
    </xdr:from>
    <xdr:to>
      <xdr:col>7</xdr:col>
      <xdr:colOff>123891</xdr:colOff>
      <xdr:row>7</xdr:row>
      <xdr:rowOff>171451</xdr:rowOff>
    </xdr:to>
    <xdr:sp macro="" textlink="">
      <xdr:nvSpPr>
        <xdr:cNvPr id="5" name="Text Box 3801">
          <a:extLst>
            <a:ext uri="{FF2B5EF4-FFF2-40B4-BE49-F238E27FC236}">
              <a16:creationId xmlns:a16="http://schemas.microsoft.com/office/drawing/2014/main" id="{00000000-0008-0000-1100-000005000000}"/>
            </a:ext>
          </a:extLst>
        </xdr:cNvPr>
        <xdr:cNvSpPr txBox="1">
          <a:spLocks noChangeArrowheads="1"/>
        </xdr:cNvSpPr>
      </xdr:nvSpPr>
      <xdr:spPr bwMode="auto">
        <a:xfrm>
          <a:off x="3590925" y="409575"/>
          <a:ext cx="2457516" cy="33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Construction permits</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657225</xdr:colOff>
      <xdr:row>19</xdr:row>
      <xdr:rowOff>9525</xdr:rowOff>
    </xdr:from>
    <xdr:to>
      <xdr:col>8</xdr:col>
      <xdr:colOff>76200</xdr:colOff>
      <xdr:row>20</xdr:row>
      <xdr:rowOff>180975</xdr:rowOff>
    </xdr:to>
    <xdr:sp macro="" textlink="">
      <xdr:nvSpPr>
        <xdr:cNvPr id="7" name="Text Box 3871">
          <a:extLst>
            <a:ext uri="{FF2B5EF4-FFF2-40B4-BE49-F238E27FC236}">
              <a16:creationId xmlns:a16="http://schemas.microsoft.com/office/drawing/2014/main" id="{00000000-0008-0000-1100-000007000000}"/>
            </a:ext>
            <a:ext uri="{147F2762-F138-4A5C-976F-8EAC2B608ADB}">
              <a16:predDERef xmlns:a16="http://schemas.microsoft.com/office/drawing/2014/main" pred="{00000000-0008-0000-1B00-000004000000}"/>
            </a:ext>
          </a:extLst>
        </xdr:cNvPr>
        <xdr:cNvSpPr txBox="1"/>
      </xdr:nvSpPr>
      <xdr:spPr>
        <a:xfrm>
          <a:off x="5057775" y="2867025"/>
          <a:ext cx="1704975"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19052</xdr:colOff>
      <xdr:row>7</xdr:row>
      <xdr:rowOff>171450</xdr:rowOff>
    </xdr:from>
    <xdr:to>
      <xdr:col>7</xdr:col>
      <xdr:colOff>752476</xdr:colOff>
      <xdr:row>18</xdr:row>
      <xdr:rowOff>114300</xdr:rowOff>
    </xdr:to>
    <xdr:graphicFrame macro="">
      <xdr:nvGraphicFramePr>
        <xdr:cNvPr id="6" name="Chart 5">
          <a:extLst>
            <a:ext uri="{FF2B5EF4-FFF2-40B4-BE49-F238E27FC236}">
              <a16:creationId xmlns:a16="http://schemas.microsoft.com/office/drawing/2014/main" id="{00000000-0008-0000-1100-000006000000}"/>
            </a:ext>
            <a:ext uri="{147F2762-F138-4A5C-976F-8EAC2B608ADB}">
              <a16:predDERef xmlns:a16="http://schemas.microsoft.com/office/drawing/2014/main" pre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405765</xdr:colOff>
      <xdr:row>5</xdr:row>
      <xdr:rowOff>158115</xdr:rowOff>
    </xdr:from>
    <xdr:to>
      <xdr:col>18</xdr:col>
      <xdr:colOff>655320</xdr:colOff>
      <xdr:row>8</xdr:row>
      <xdr:rowOff>154305</xdr:rowOff>
    </xdr:to>
    <xdr:sp macro="" textlink="">
      <xdr:nvSpPr>
        <xdr:cNvPr id="2" name="Text Box 4141">
          <a:extLst>
            <a:ext uri="{FF2B5EF4-FFF2-40B4-BE49-F238E27FC236}">
              <a16:creationId xmlns:a16="http://schemas.microsoft.com/office/drawing/2014/main" id="{00000000-0008-0000-1200-000002000000}"/>
            </a:ext>
          </a:extLst>
        </xdr:cNvPr>
        <xdr:cNvSpPr txBox="1">
          <a:spLocks noChangeArrowheads="1"/>
        </xdr:cNvSpPr>
      </xdr:nvSpPr>
      <xdr:spPr bwMode="auto">
        <a:xfrm>
          <a:off x="8216265" y="1062990"/>
          <a:ext cx="2535555"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Demand components contributing to the growth (percentage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15</xdr:col>
      <xdr:colOff>438150</xdr:colOff>
      <xdr:row>8</xdr:row>
      <xdr:rowOff>158115</xdr:rowOff>
    </xdr:from>
    <xdr:to>
      <xdr:col>19</xdr:col>
      <xdr:colOff>381000</xdr:colOff>
      <xdr:row>21</xdr:row>
      <xdr:rowOff>5715</xdr:rowOff>
    </xdr:to>
    <xdr:graphicFrame macro="">
      <xdr:nvGraphicFramePr>
        <xdr:cNvPr id="3" name="Chart 2">
          <a:extLst>
            <a:ext uri="{FF2B5EF4-FFF2-40B4-BE49-F238E27FC236}">
              <a16:creationId xmlns:a16="http://schemas.microsoft.com/office/drawing/2014/main" id="{00000000-0008-0000-1200-000003000000}"/>
            </a:ext>
            <a:ext uri="{147F2762-F138-4A5C-976F-8EAC2B608ADB}">
              <a16:predDERef xmlns:a16="http://schemas.microsoft.com/office/drawing/2014/main" pre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600075</xdr:colOff>
      <xdr:row>22</xdr:row>
      <xdr:rowOff>5714</xdr:rowOff>
    </xdr:from>
    <xdr:to>
      <xdr:col>19</xdr:col>
      <xdr:colOff>270510</xdr:colOff>
      <xdr:row>23</xdr:row>
      <xdr:rowOff>142874</xdr:rowOff>
    </xdr:to>
    <xdr:sp macro="" textlink="">
      <xdr:nvSpPr>
        <xdr:cNvPr id="4" name="Text Box 3843">
          <a:extLst>
            <a:ext uri="{FF2B5EF4-FFF2-40B4-BE49-F238E27FC236}">
              <a16:creationId xmlns:a16="http://schemas.microsoft.com/office/drawing/2014/main" id="{00000000-0008-0000-1200-000004000000}"/>
            </a:ext>
            <a:ext uri="{147F2762-F138-4A5C-976F-8EAC2B608ADB}">
              <a16:predDERef xmlns:a16="http://schemas.microsoft.com/office/drawing/2014/main" pred="{00000000-0008-0000-0B00-000003000000}"/>
            </a:ext>
          </a:extLst>
        </xdr:cNvPr>
        <xdr:cNvSpPr txBox="1"/>
      </xdr:nvSpPr>
      <xdr:spPr>
        <a:xfrm>
          <a:off x="9172575" y="3987164"/>
          <a:ext cx="1956435" cy="3181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8</xdr:row>
      <xdr:rowOff>171451</xdr:rowOff>
    </xdr:from>
    <xdr:to>
      <xdr:col>10</xdr:col>
      <xdr:colOff>234000</xdr:colOff>
      <xdr:row>11</xdr:row>
      <xdr:rowOff>123826</xdr:rowOff>
    </xdr:to>
    <xdr:sp macro="" textlink="">
      <xdr:nvSpPr>
        <xdr:cNvPr id="4" name="Text Box 3801">
          <a:extLst>
            <a:ext uri="{FF2B5EF4-FFF2-40B4-BE49-F238E27FC236}">
              <a16:creationId xmlns:a16="http://schemas.microsoft.com/office/drawing/2014/main" id="{00000000-0008-0000-1300-000004000000}"/>
            </a:ext>
          </a:extLst>
        </xdr:cNvPr>
        <xdr:cNvSpPr txBox="1">
          <a:spLocks noChangeArrowheads="1"/>
        </xdr:cNvSpPr>
      </xdr:nvSpPr>
      <xdr:spPr bwMode="auto">
        <a:xfrm>
          <a:off x="6200775" y="1619251"/>
          <a:ext cx="2520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Current account/GDP ratio medium-term scenario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676275</xdr:colOff>
      <xdr:row>25</xdr:row>
      <xdr:rowOff>8256</xdr:rowOff>
    </xdr:from>
    <xdr:to>
      <xdr:col>11</xdr:col>
      <xdr:colOff>276859</xdr:colOff>
      <xdr:row>26</xdr:row>
      <xdr:rowOff>133350</xdr:rowOff>
    </xdr:to>
    <xdr:sp macro="" textlink="">
      <xdr:nvSpPr>
        <xdr:cNvPr id="5" name="Text Box 54">
          <a:extLst>
            <a:ext uri="{FF2B5EF4-FFF2-40B4-BE49-F238E27FC236}">
              <a16:creationId xmlns:a16="http://schemas.microsoft.com/office/drawing/2014/main" id="{00000000-0008-0000-1300-000005000000}"/>
            </a:ext>
            <a:ext uri="{147F2762-F138-4A5C-976F-8EAC2B608ADB}">
              <a16:predDERef xmlns:a16="http://schemas.microsoft.com/office/drawing/2014/main" pred="{00000000-0008-0000-1300-000004000000}"/>
            </a:ext>
          </a:extLst>
        </xdr:cNvPr>
        <xdr:cNvSpPr txBox="1"/>
      </xdr:nvSpPr>
      <xdr:spPr>
        <a:xfrm>
          <a:off x="7400925" y="4532631"/>
          <a:ext cx="1886584" cy="30606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752474</xdr:colOff>
      <xdr:row>11</xdr:row>
      <xdr:rowOff>87630</xdr:rowOff>
    </xdr:from>
    <xdr:to>
      <xdr:col>11</xdr:col>
      <xdr:colOff>380999</xdr:colOff>
      <xdr:row>24</xdr:row>
      <xdr:rowOff>28575</xdr:rowOff>
    </xdr:to>
    <xdr:graphicFrame macro="">
      <xdr:nvGraphicFramePr>
        <xdr:cNvPr id="6" name="Chart 5">
          <a:extLst>
            <a:ext uri="{FF2B5EF4-FFF2-40B4-BE49-F238E27FC236}">
              <a16:creationId xmlns:a16="http://schemas.microsoft.com/office/drawing/2014/main" id="{00000000-0008-0000-1300-000006000000}"/>
            </a:ext>
            <a:ext uri="{147F2762-F138-4A5C-976F-8EAC2B608ADB}">
              <a16:predDERef xmlns:a16="http://schemas.microsoft.com/office/drawing/2014/main" pre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66674</xdr:colOff>
      <xdr:row>13</xdr:row>
      <xdr:rowOff>135256</xdr:rowOff>
    </xdr:from>
    <xdr:to>
      <xdr:col>9</xdr:col>
      <xdr:colOff>289244</xdr:colOff>
      <xdr:row>17</xdr:row>
      <xdr:rowOff>9526</xdr:rowOff>
    </xdr:to>
    <xdr:sp macro="" textlink="">
      <xdr:nvSpPr>
        <xdr:cNvPr id="16" name="Text Box 45">
          <a:extLst>
            <a:ext uri="{FF2B5EF4-FFF2-40B4-BE49-F238E27FC236}">
              <a16:creationId xmlns:a16="http://schemas.microsoft.com/office/drawing/2014/main" id="{00000000-0008-0000-14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6105524" y="1402081"/>
          <a:ext cx="2508570" cy="598170"/>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real export and import of goods and services in the medium term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590550</xdr:colOff>
      <xdr:row>31</xdr:row>
      <xdr:rowOff>28575</xdr:rowOff>
    </xdr:from>
    <xdr:to>
      <xdr:col>10</xdr:col>
      <xdr:colOff>323850</xdr:colOff>
      <xdr:row>33</xdr:row>
      <xdr:rowOff>28575</xdr:rowOff>
    </xdr:to>
    <xdr:sp macro="" textlink="">
      <xdr:nvSpPr>
        <xdr:cNvPr id="17" name="Text Box 3851">
          <a:extLst>
            <a:ext uri="{FF2B5EF4-FFF2-40B4-BE49-F238E27FC236}">
              <a16:creationId xmlns:a16="http://schemas.microsoft.com/office/drawing/2014/main" id="{00000000-0008-0000-1400-000011000000}"/>
            </a:ext>
            <a:ext uri="{147F2762-F138-4A5C-976F-8EAC2B608ADB}">
              <a16:predDERef xmlns:a16="http://schemas.microsoft.com/office/drawing/2014/main" pred="{00000000-0008-0000-0800-000010000000}"/>
            </a:ext>
          </a:extLst>
        </xdr:cNvPr>
        <xdr:cNvSpPr txBox="1"/>
      </xdr:nvSpPr>
      <xdr:spPr>
        <a:xfrm>
          <a:off x="7391400" y="5591175"/>
          <a:ext cx="2019300"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xdr:colOff>
      <xdr:row>17</xdr:row>
      <xdr:rowOff>0</xdr:rowOff>
    </xdr:from>
    <xdr:to>
      <xdr:col>10</xdr:col>
      <xdr:colOff>419100</xdr:colOff>
      <xdr:row>30</xdr:row>
      <xdr:rowOff>38100</xdr:rowOff>
    </xdr:to>
    <xdr:graphicFrame macro="">
      <xdr:nvGraphicFramePr>
        <xdr:cNvPr id="6" name="Chart 5">
          <a:extLst>
            <a:ext uri="{FF2B5EF4-FFF2-40B4-BE49-F238E27FC236}">
              <a16:creationId xmlns:a16="http://schemas.microsoft.com/office/drawing/2014/main" id="{00000000-0008-0000-1400-000006000000}"/>
            </a:ext>
            <a:ext uri="{147F2762-F138-4A5C-976F-8EAC2B608ADB}">
              <a16:predDERef xmlns:a16="http://schemas.microsoft.com/office/drawing/2014/main" pred="{00000000-0008-0000-1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7495</xdr:colOff>
      <xdr:row>45</xdr:row>
      <xdr:rowOff>436</xdr:rowOff>
    </xdr:from>
    <xdr:to>
      <xdr:col>15</xdr:col>
      <xdr:colOff>241495</xdr:colOff>
      <xdr:row>48</xdr:row>
      <xdr:rowOff>10583</xdr:rowOff>
    </xdr:to>
    <xdr:sp macro="" textlink="">
      <xdr:nvSpPr>
        <xdr:cNvPr id="5" name="Text Box 3801">
          <a:extLst>
            <a:ext uri="{FF2B5EF4-FFF2-40B4-BE49-F238E27FC236}">
              <a16:creationId xmlns:a16="http://schemas.microsoft.com/office/drawing/2014/main" id="{00000000-0008-0000-0200-000005000000}"/>
            </a:ext>
          </a:extLst>
        </xdr:cNvPr>
        <xdr:cNvSpPr txBox="1">
          <a:spLocks noChangeArrowheads="1"/>
        </xdr:cNvSpPr>
      </xdr:nvSpPr>
      <xdr:spPr bwMode="auto">
        <a:xfrm>
          <a:off x="9680662" y="4784103"/>
          <a:ext cx="2520000" cy="64514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a:t>
          </a:r>
          <a:r>
            <a:rPr lang="es-AR"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(cumulative)</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scenario probability</a:t>
          </a:r>
          <a:r>
            <a:rPr lang="es-AR"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s-AR"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distribution for a 3-year policy horizon</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686262</xdr:colOff>
      <xdr:row>48</xdr:row>
      <xdr:rowOff>10627</xdr:rowOff>
    </xdr:from>
    <xdr:to>
      <xdr:col>17</xdr:col>
      <xdr:colOff>31750</xdr:colOff>
      <xdr:row>59</xdr:row>
      <xdr:rowOff>179917</xdr:rowOff>
    </xdr:to>
    <xdr:graphicFrame macro="">
      <xdr:nvGraphicFramePr>
        <xdr:cNvPr id="7" name="Chart 1">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260654</xdr:colOff>
      <xdr:row>53</xdr:row>
      <xdr:rowOff>137584</xdr:rowOff>
    </xdr:from>
    <xdr:to>
      <xdr:col>15</xdr:col>
      <xdr:colOff>286689</xdr:colOff>
      <xdr:row>54</xdr:row>
      <xdr:rowOff>31751</xdr:rowOff>
    </xdr:to>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xdr:cNvPr>
        <xdr:cNvSpPr/>
      </xdr:nvSpPr>
      <xdr:spPr bwMode="auto">
        <a:xfrm>
          <a:off x="11457821" y="3227917"/>
          <a:ext cx="788035" cy="105834"/>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Previous scenario</a:t>
          </a:r>
        </a:p>
      </xdr:txBody>
    </xdr:sp>
    <xdr:clientData/>
  </xdr:twoCellAnchor>
  <xdr:twoCellAnchor>
    <xdr:from>
      <xdr:col>15</xdr:col>
      <xdr:colOff>249964</xdr:colOff>
      <xdr:row>48</xdr:row>
      <xdr:rowOff>157799</xdr:rowOff>
    </xdr:from>
    <xdr:to>
      <xdr:col>16</xdr:col>
      <xdr:colOff>315987</xdr:colOff>
      <xdr:row>49</xdr:row>
      <xdr:rowOff>116418</xdr:rowOff>
    </xdr:to>
    <xdr:sp macro="" textlink="">
      <xdr:nvSpPr>
        <xdr:cNvPr id="10" name="Rectangle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09000000}"/>
            </a:ext>
          </a:extLst>
        </xdr:cNvPr>
        <xdr:cNvSpPr/>
      </xdr:nvSpPr>
      <xdr:spPr bwMode="auto">
        <a:xfrm>
          <a:off x="12209131" y="2189799"/>
          <a:ext cx="828023" cy="170286"/>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Current scenario</a:t>
          </a:r>
        </a:p>
      </xdr:txBody>
    </xdr:sp>
    <xdr:clientData/>
  </xdr:twoCellAnchor>
  <xdr:twoCellAnchor>
    <xdr:from>
      <xdr:col>15</xdr:col>
      <xdr:colOff>240998</xdr:colOff>
      <xdr:row>49</xdr:row>
      <xdr:rowOff>84666</xdr:rowOff>
    </xdr:from>
    <xdr:to>
      <xdr:col>15</xdr:col>
      <xdr:colOff>508000</xdr:colOff>
      <xdr:row>51</xdr:row>
      <xdr:rowOff>46567</xdr:rowOff>
    </xdr:to>
    <xdr:cxnSp macro="">
      <xdr:nvCxnSpPr>
        <xdr:cNvPr id="11" name="Straight Arrow Connector 8">
          <a:extLst>
            <a:ext uri="{FF2B5EF4-FFF2-40B4-BE49-F238E27FC236}">
              <a16:creationId xmlns:a16="http://schemas.microsoft.com/office/drawing/2014/main" id="{00000000-0008-0000-0200-00000B000000}"/>
            </a:ext>
          </a:extLst>
        </xdr:cNvPr>
        <xdr:cNvCxnSpPr>
          <a:cxnSpLocks noChangeShapeType="1"/>
        </xdr:cNvCxnSpPr>
      </xdr:nvCxnSpPr>
      <xdr:spPr bwMode="auto">
        <a:xfrm flipH="1">
          <a:off x="12200165" y="2328333"/>
          <a:ext cx="267002" cy="38523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639536</xdr:colOff>
      <xdr:row>51</xdr:row>
      <xdr:rowOff>204106</xdr:rowOff>
    </xdr:from>
    <xdr:to>
      <xdr:col>15</xdr:col>
      <xdr:colOff>51708</xdr:colOff>
      <xdr:row>53</xdr:row>
      <xdr:rowOff>117021</xdr:rowOff>
    </xdr:to>
    <xdr:cxnSp macro="">
      <xdr:nvCxnSpPr>
        <xdr:cNvPr id="12" name="Straight Arrow Connector 4">
          <a:extLst>
            <a:ext uri="{FF2B5EF4-FFF2-40B4-BE49-F238E27FC236}">
              <a16:creationId xmlns:a16="http://schemas.microsoft.com/office/drawing/2014/main" id="{00000000-0008-0000-0200-00000C000000}"/>
            </a:ext>
          </a:extLst>
        </xdr:cNvPr>
        <xdr:cNvCxnSpPr>
          <a:cxnSpLocks noChangeShapeType="1"/>
        </xdr:cNvCxnSpPr>
      </xdr:nvCxnSpPr>
      <xdr:spPr bwMode="auto">
        <a:xfrm flipV="1">
          <a:off x="11836703" y="2871106"/>
          <a:ext cx="174172" cy="336248"/>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158750</xdr:colOff>
      <xdr:row>60</xdr:row>
      <xdr:rowOff>53974</xdr:rowOff>
    </xdr:from>
    <xdr:to>
      <xdr:col>16</xdr:col>
      <xdr:colOff>661035</xdr:colOff>
      <xdr:row>61</xdr:row>
      <xdr:rowOff>158325</xdr:rowOff>
    </xdr:to>
    <xdr:sp macro="" textlink="">
      <xdr:nvSpPr>
        <xdr:cNvPr id="13" name="Text Box 23">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200-000005000000}"/>
            </a:ext>
          </a:extLst>
        </xdr:cNvPr>
        <xdr:cNvSpPr txBox="1"/>
      </xdr:nvSpPr>
      <xdr:spPr>
        <a:xfrm>
          <a:off x="11355917" y="4625974"/>
          <a:ext cx="2026285" cy="31601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742950</xdr:colOff>
      <xdr:row>6</xdr:row>
      <xdr:rowOff>190500</xdr:rowOff>
    </xdr:from>
    <xdr:to>
      <xdr:col>8</xdr:col>
      <xdr:colOff>381000</xdr:colOff>
      <xdr:row>8</xdr:row>
      <xdr:rowOff>161925</xdr:rowOff>
    </xdr:to>
    <xdr:sp macro="" textlink="">
      <xdr:nvSpPr>
        <xdr:cNvPr id="2" name="Text Box 3801">
          <a:extLst>
            <a:ext uri="{FF2B5EF4-FFF2-40B4-BE49-F238E27FC236}">
              <a16:creationId xmlns:a16="http://schemas.microsoft.com/office/drawing/2014/main" id="{00000000-0008-0000-1500-000002000000}"/>
            </a:ext>
          </a:extLst>
        </xdr:cNvPr>
        <xdr:cNvSpPr txBox="1">
          <a:spLocks noChangeArrowheads="1"/>
        </xdr:cNvSpPr>
      </xdr:nvSpPr>
      <xdr:spPr bwMode="auto">
        <a:xfrm>
          <a:off x="4619625" y="1447800"/>
          <a:ext cx="26860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18</a:t>
          </a: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scenario (percentage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361950</xdr:colOff>
      <xdr:row>20</xdr:row>
      <xdr:rowOff>180974</xdr:rowOff>
    </xdr:from>
    <xdr:to>
      <xdr:col>8</xdr:col>
      <xdr:colOff>733425</xdr:colOff>
      <xdr:row>24</xdr:row>
      <xdr:rowOff>38100</xdr:rowOff>
    </xdr:to>
    <xdr:sp macro="" textlink="">
      <xdr:nvSpPr>
        <xdr:cNvPr id="4" name="Text Box 57">
          <a:extLst>
            <a:ext uri="{FF2B5EF4-FFF2-40B4-BE49-F238E27FC236}">
              <a16:creationId xmlns:a16="http://schemas.microsoft.com/office/drawing/2014/main" id="{00000000-0008-0000-1500-000004000000}"/>
            </a:ext>
          </a:extLst>
        </xdr:cNvPr>
        <xdr:cNvSpPr txBox="1"/>
      </xdr:nvSpPr>
      <xdr:spPr>
        <a:xfrm>
          <a:off x="5762625" y="4371974"/>
          <a:ext cx="1895475" cy="2762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5</xdr:col>
      <xdr:colOff>19049</xdr:colOff>
      <xdr:row>8</xdr:row>
      <xdr:rowOff>200026</xdr:rowOff>
    </xdr:from>
    <xdr:to>
      <xdr:col>9</xdr:col>
      <xdr:colOff>19050</xdr:colOff>
      <xdr:row>20</xdr:row>
      <xdr:rowOff>19050</xdr:rowOff>
    </xdr:to>
    <xdr:graphicFrame macro="">
      <xdr:nvGraphicFramePr>
        <xdr:cNvPr id="6" name="Chart 5">
          <a:extLst>
            <a:ext uri="{FF2B5EF4-FFF2-40B4-BE49-F238E27FC236}">
              <a16:creationId xmlns:a16="http://schemas.microsoft.com/office/drawing/2014/main" id="{00000000-0008-0000-1500-000006000000}"/>
            </a:ext>
            <a:ext uri="{147F2762-F138-4A5C-976F-8EAC2B608ADB}">
              <a16:predDERef xmlns:a16="http://schemas.microsoft.com/office/drawing/2014/main" pre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25400</xdr:colOff>
      <xdr:row>15</xdr:row>
      <xdr:rowOff>9525</xdr:rowOff>
    </xdr:from>
    <xdr:to>
      <xdr:col>7</xdr:col>
      <xdr:colOff>284800</xdr:colOff>
      <xdr:row>16</xdr:row>
      <xdr:rowOff>190500</xdr:rowOff>
    </xdr:to>
    <xdr:sp macro="" textlink="">
      <xdr:nvSpPr>
        <xdr:cNvPr id="3" name="Text Box 4061">
          <a:extLst>
            <a:ext uri="{FF2B5EF4-FFF2-40B4-BE49-F238E27FC236}">
              <a16:creationId xmlns:a16="http://schemas.microsoft.com/office/drawing/2014/main" id="{00000000-0008-0000-1600-000003000000}"/>
            </a:ext>
          </a:extLst>
        </xdr:cNvPr>
        <xdr:cNvSpPr txBox="1">
          <a:spLocks noChangeArrowheads="1"/>
        </xdr:cNvSpPr>
      </xdr:nvSpPr>
      <xdr:spPr bwMode="auto">
        <a:xfrm>
          <a:off x="3073400" y="3152775"/>
          <a:ext cx="254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Unemployment rate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552450</xdr:colOff>
      <xdr:row>28</xdr:row>
      <xdr:rowOff>635</xdr:rowOff>
    </xdr:from>
    <xdr:to>
      <xdr:col>7</xdr:col>
      <xdr:colOff>739139</xdr:colOff>
      <xdr:row>29</xdr:row>
      <xdr:rowOff>57150</xdr:rowOff>
    </xdr:to>
    <xdr:sp macro="" textlink="">
      <xdr:nvSpPr>
        <xdr:cNvPr id="4" name="Text Box 3860">
          <a:extLst>
            <a:ext uri="{FF2B5EF4-FFF2-40B4-BE49-F238E27FC236}">
              <a16:creationId xmlns:a16="http://schemas.microsoft.com/office/drawing/2014/main" id="{00000000-0008-0000-1600-000004000000}"/>
            </a:ext>
          </a:extLst>
        </xdr:cNvPr>
        <xdr:cNvSpPr txBox="1"/>
      </xdr:nvSpPr>
      <xdr:spPr>
        <a:xfrm>
          <a:off x="4362450" y="3353435"/>
          <a:ext cx="1710689" cy="266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742950</xdr:colOff>
      <xdr:row>17</xdr:row>
      <xdr:rowOff>19050</xdr:rowOff>
    </xdr:from>
    <xdr:to>
      <xdr:col>8</xdr:col>
      <xdr:colOff>0</xdr:colOff>
      <xdr:row>27</xdr:row>
      <xdr:rowOff>9525</xdr:rowOff>
    </xdr:to>
    <xdr:graphicFrame macro="">
      <xdr:nvGraphicFramePr>
        <xdr:cNvPr id="6" name="Chart 5">
          <a:extLst>
            <a:ext uri="{FF2B5EF4-FFF2-40B4-BE49-F238E27FC236}">
              <a16:creationId xmlns:a16="http://schemas.microsoft.com/office/drawing/2014/main" id="{00000000-0008-0000-1600-000006000000}"/>
            </a:ext>
            <a:ext uri="{147F2762-F138-4A5C-976F-8EAC2B608ADB}">
              <a16:predDERef xmlns:a16="http://schemas.microsoft.com/office/drawing/2014/main" pre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0.63133</cdr:x>
      <cdr:y>0.05346</cdr:y>
    </cdr:from>
    <cdr:to>
      <cdr:x>0.97511</cdr:x>
      <cdr:y>0.82051</cdr:y>
    </cdr:to>
    <cdr:sp macro="" textlink="">
      <cdr:nvSpPr>
        <cdr:cNvPr id="2" name="Rectangle 1"/>
        <cdr:cNvSpPr/>
      </cdr:nvSpPr>
      <cdr:spPr>
        <a:xfrm xmlns:a="http://schemas.openxmlformats.org/drawingml/2006/main">
          <a:off x="1562099" y="92777"/>
          <a:ext cx="850595"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3.xml><?xml version="1.0" encoding="utf-8"?>
<xdr:wsDr xmlns:xdr="http://schemas.openxmlformats.org/drawingml/2006/spreadsheetDrawing" xmlns:a="http://schemas.openxmlformats.org/drawingml/2006/main">
  <xdr:twoCellAnchor>
    <xdr:from>
      <xdr:col>3</xdr:col>
      <xdr:colOff>704850</xdr:colOff>
      <xdr:row>14</xdr:row>
      <xdr:rowOff>133351</xdr:rowOff>
    </xdr:from>
    <xdr:to>
      <xdr:col>7</xdr:col>
      <xdr:colOff>262575</xdr:colOff>
      <xdr:row>16</xdr:row>
      <xdr:rowOff>171451</xdr:rowOff>
    </xdr:to>
    <xdr:sp macro="" textlink="">
      <xdr:nvSpPr>
        <xdr:cNvPr id="4" name="Text Box 4061">
          <a:extLst>
            <a:ext uri="{FF2B5EF4-FFF2-40B4-BE49-F238E27FC236}">
              <a16:creationId xmlns:a16="http://schemas.microsoft.com/office/drawing/2014/main" id="{00000000-0008-0000-1700-000004000000}"/>
            </a:ext>
          </a:extLst>
        </xdr:cNvPr>
        <xdr:cNvSpPr txBox="1">
          <a:spLocks noChangeArrowheads="1"/>
        </xdr:cNvSpPr>
      </xdr:nvSpPr>
      <xdr:spPr bwMode="auto">
        <a:xfrm>
          <a:off x="3095625" y="2895601"/>
          <a:ext cx="260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339725</xdr:colOff>
      <xdr:row>29</xdr:row>
      <xdr:rowOff>8890</xdr:rowOff>
    </xdr:from>
    <xdr:to>
      <xdr:col>7</xdr:col>
      <xdr:colOff>742950</xdr:colOff>
      <xdr:row>30</xdr:row>
      <xdr:rowOff>142875</xdr:rowOff>
    </xdr:to>
    <xdr:sp macro="" textlink="">
      <xdr:nvSpPr>
        <xdr:cNvPr id="5" name="Text Box 3852">
          <a:extLst>
            <a:ext uri="{FF2B5EF4-FFF2-40B4-BE49-F238E27FC236}">
              <a16:creationId xmlns:a16="http://schemas.microsoft.com/office/drawing/2014/main" id="{00000000-0008-0000-1700-000005000000}"/>
            </a:ext>
          </a:extLst>
        </xdr:cNvPr>
        <xdr:cNvSpPr txBox="1"/>
      </xdr:nvSpPr>
      <xdr:spPr>
        <a:xfrm>
          <a:off x="4254500" y="3104515"/>
          <a:ext cx="1927225" cy="3149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19049</xdr:colOff>
      <xdr:row>16</xdr:row>
      <xdr:rowOff>161925</xdr:rowOff>
    </xdr:from>
    <xdr:to>
      <xdr:col>8</xdr:col>
      <xdr:colOff>9524</xdr:colOff>
      <xdr:row>28</xdr:row>
      <xdr:rowOff>85725</xdr:rowOff>
    </xdr:to>
    <xdr:graphicFrame macro="">
      <xdr:nvGraphicFramePr>
        <xdr:cNvPr id="6" name="Chart 5">
          <a:extLst>
            <a:ext uri="{FF2B5EF4-FFF2-40B4-BE49-F238E27FC236}">
              <a16:creationId xmlns:a16="http://schemas.microsoft.com/office/drawing/2014/main" id="{00000000-0008-0000-1700-000006000000}"/>
            </a:ext>
            <a:ext uri="{147F2762-F138-4A5C-976F-8EAC2B608ADB}">
              <a16:predDERef xmlns:a16="http://schemas.microsoft.com/office/drawing/2014/main" pre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0.65307</cdr:x>
      <cdr:y>0.05346</cdr:y>
    </cdr:from>
    <cdr:to>
      <cdr:x>0.97511</cdr:x>
      <cdr:y>0.82051</cdr:y>
    </cdr:to>
    <cdr:sp macro="" textlink="">
      <cdr:nvSpPr>
        <cdr:cNvPr id="2" name="Rectangle 1"/>
        <cdr:cNvSpPr/>
      </cdr:nvSpPr>
      <cdr:spPr>
        <a:xfrm xmlns:a="http://schemas.openxmlformats.org/drawingml/2006/main">
          <a:off x="1605915" y="80523"/>
          <a:ext cx="791918" cy="1155346"/>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714375</xdr:colOff>
      <xdr:row>16</xdr:row>
      <xdr:rowOff>1</xdr:rowOff>
    </xdr:from>
    <xdr:to>
      <xdr:col>8</xdr:col>
      <xdr:colOff>186375</xdr:colOff>
      <xdr:row>18</xdr:row>
      <xdr:rowOff>38101</xdr:rowOff>
    </xdr:to>
    <xdr:sp macro="" textlink="">
      <xdr:nvSpPr>
        <xdr:cNvPr id="4" name="Text Box 4061">
          <a:extLst>
            <a:ext uri="{FF2B5EF4-FFF2-40B4-BE49-F238E27FC236}">
              <a16:creationId xmlns:a16="http://schemas.microsoft.com/office/drawing/2014/main" id="{00000000-0008-0000-1800-000004000000}"/>
            </a:ext>
          </a:extLst>
        </xdr:cNvPr>
        <xdr:cNvSpPr txBox="1">
          <a:spLocks noChangeArrowheads="1"/>
        </xdr:cNvSpPr>
      </xdr:nvSpPr>
      <xdr:spPr bwMode="auto">
        <a:xfrm>
          <a:off x="3762375" y="809626"/>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21</a:t>
          </a: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306070</xdr:colOff>
      <xdr:row>30</xdr:row>
      <xdr:rowOff>5716</xdr:rowOff>
    </xdr:from>
    <xdr:to>
      <xdr:col>8</xdr:col>
      <xdr:colOff>714375</xdr:colOff>
      <xdr:row>31</xdr:row>
      <xdr:rowOff>133351</xdr:rowOff>
    </xdr:to>
    <xdr:sp macro="" textlink="">
      <xdr:nvSpPr>
        <xdr:cNvPr id="5" name="Text Box 3861">
          <a:extLst>
            <a:ext uri="{FF2B5EF4-FFF2-40B4-BE49-F238E27FC236}">
              <a16:creationId xmlns:a16="http://schemas.microsoft.com/office/drawing/2014/main" id="{00000000-0008-0000-1800-000005000000}"/>
            </a:ext>
          </a:extLst>
        </xdr:cNvPr>
        <xdr:cNvSpPr txBox="1"/>
      </xdr:nvSpPr>
      <xdr:spPr>
        <a:xfrm>
          <a:off x="4878070" y="3491866"/>
          <a:ext cx="1932305" cy="3086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739140</xdr:colOff>
      <xdr:row>18</xdr:row>
      <xdr:rowOff>3810</xdr:rowOff>
    </xdr:from>
    <xdr:to>
      <xdr:col>9</xdr:col>
      <xdr:colOff>26669</xdr:colOff>
      <xdr:row>29</xdr:row>
      <xdr:rowOff>3810</xdr:rowOff>
    </xdr:to>
    <xdr:graphicFrame macro="">
      <xdr:nvGraphicFramePr>
        <xdr:cNvPr id="7" name="Chart 6">
          <a:extLst>
            <a:ext uri="{FF2B5EF4-FFF2-40B4-BE49-F238E27FC236}">
              <a16:creationId xmlns:a16="http://schemas.microsoft.com/office/drawing/2014/main" id="{00000000-0008-0000-1800-000007000000}"/>
            </a:ext>
            <a:ext uri="{147F2762-F138-4A5C-976F-8EAC2B608ADB}">
              <a16:predDERef xmlns:a16="http://schemas.microsoft.com/office/drawing/2014/main" pre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0.7063</cdr:x>
      <cdr:y>0.05346</cdr:y>
    </cdr:from>
    <cdr:to>
      <cdr:x>0.97511</cdr:x>
      <cdr:y>0.82051</cdr:y>
    </cdr:to>
    <cdr:sp macro="" textlink="">
      <cdr:nvSpPr>
        <cdr:cNvPr id="2" name="Rectangle 1"/>
        <cdr:cNvSpPr/>
      </cdr:nvSpPr>
      <cdr:spPr>
        <a:xfrm xmlns:a="http://schemas.openxmlformats.org/drawingml/2006/main">
          <a:off x="2455544" y="92777"/>
          <a:ext cx="934547"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726528</xdr:colOff>
      <xdr:row>8</xdr:row>
      <xdr:rowOff>19052</xdr:rowOff>
    </xdr:from>
    <xdr:to>
      <xdr:col>9</xdr:col>
      <xdr:colOff>419100</xdr:colOff>
      <xdr:row>9</xdr:row>
      <xdr:rowOff>142876</xdr:rowOff>
    </xdr:to>
    <xdr:sp macro="" textlink="">
      <xdr:nvSpPr>
        <xdr:cNvPr id="2" name="Text Box 3801">
          <a:extLst>
            <a:ext uri="{FF2B5EF4-FFF2-40B4-BE49-F238E27FC236}">
              <a16:creationId xmlns:a16="http://schemas.microsoft.com/office/drawing/2014/main" id="{5F2FF5DF-6C4C-414E-A7F3-40AC6C258B64}"/>
            </a:ext>
          </a:extLst>
        </xdr:cNvPr>
        <xdr:cNvSpPr txBox="1">
          <a:spLocks noChangeArrowheads="1"/>
        </xdr:cNvSpPr>
      </xdr:nvSpPr>
      <xdr:spPr bwMode="auto">
        <a:xfrm>
          <a:off x="5917653" y="1695452"/>
          <a:ext cx="2740572" cy="33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22</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Surveys on households' inflation expectations</a:t>
          </a: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745249</xdr:colOff>
      <xdr:row>10</xdr:row>
      <xdr:rowOff>12153</xdr:rowOff>
    </xdr:from>
    <xdr:to>
      <xdr:col>10</xdr:col>
      <xdr:colOff>9525</xdr:colOff>
      <xdr:row>20</xdr:row>
      <xdr:rowOff>200025</xdr:rowOff>
    </xdr:to>
    <xdr:graphicFrame macro="">
      <xdr:nvGraphicFramePr>
        <xdr:cNvPr id="3" name="Chart 2">
          <a:extLst>
            <a:ext uri="{FF2B5EF4-FFF2-40B4-BE49-F238E27FC236}">
              <a16:creationId xmlns:a16="http://schemas.microsoft.com/office/drawing/2014/main" id="{303EFA26-A4AF-4508-8599-71F0A20CCC55}"/>
            </a:ext>
            <a:ext uri="{147F2762-F138-4A5C-976F-8EAC2B608ADB}">
              <a16:predDERef xmlns:a16="http://schemas.microsoft.com/office/drawing/2014/main" pre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635546</xdr:colOff>
      <xdr:row>22</xdr:row>
      <xdr:rowOff>2190</xdr:rowOff>
    </xdr:from>
    <xdr:to>
      <xdr:col>9</xdr:col>
      <xdr:colOff>619125</xdr:colOff>
      <xdr:row>23</xdr:row>
      <xdr:rowOff>57150</xdr:rowOff>
    </xdr:to>
    <xdr:sp macro="" textlink="">
      <xdr:nvSpPr>
        <xdr:cNvPr id="4" name="Text Box 58">
          <a:extLst>
            <a:ext uri="{FF2B5EF4-FFF2-40B4-BE49-F238E27FC236}">
              <a16:creationId xmlns:a16="http://schemas.microsoft.com/office/drawing/2014/main" id="{AA6F4A53-3E1F-4F31-9C1A-EF21C05743C2}"/>
            </a:ext>
            <a:ext uri="{147F2762-F138-4A5C-976F-8EAC2B608ADB}">
              <a16:predDERef xmlns:a16="http://schemas.microsoft.com/office/drawing/2014/main" pred="{00000000-0008-0000-1A00-000003000000}"/>
            </a:ext>
          </a:extLst>
        </xdr:cNvPr>
        <xdr:cNvSpPr txBox="1"/>
      </xdr:nvSpPr>
      <xdr:spPr>
        <a:xfrm>
          <a:off x="7350671" y="4612290"/>
          <a:ext cx="1507579" cy="2645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4105274</xdr:colOff>
      <xdr:row>5</xdr:row>
      <xdr:rowOff>47626</xdr:rowOff>
    </xdr:from>
    <xdr:to>
      <xdr:col>3</xdr:col>
      <xdr:colOff>123825</xdr:colOff>
      <xdr:row>7</xdr:row>
      <xdr:rowOff>38100</xdr:rowOff>
    </xdr:to>
    <xdr:sp macro="" textlink="">
      <xdr:nvSpPr>
        <xdr:cNvPr id="2" name="Text Box 3801">
          <a:extLst>
            <a:ext uri="{FF2B5EF4-FFF2-40B4-BE49-F238E27FC236}">
              <a16:creationId xmlns:a16="http://schemas.microsoft.com/office/drawing/2014/main" id="{00000000-0008-0000-1A00-000002000000}"/>
            </a:ext>
          </a:extLst>
        </xdr:cNvPr>
        <xdr:cNvSpPr txBox="1">
          <a:spLocks noChangeArrowheads="1"/>
        </xdr:cNvSpPr>
      </xdr:nvSpPr>
      <xdr:spPr bwMode="auto">
        <a:xfrm>
          <a:off x="4105274" y="1000126"/>
          <a:ext cx="3171826" cy="37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23</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Possible scenarios of economic development in the current situation</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0</xdr:col>
      <xdr:colOff>4040506</xdr:colOff>
      <xdr:row>7</xdr:row>
      <xdr:rowOff>127634</xdr:rowOff>
    </xdr:from>
    <xdr:to>
      <xdr:col>3</xdr:col>
      <xdr:colOff>295275</xdr:colOff>
      <xdr:row>21</xdr:row>
      <xdr:rowOff>123825</xdr:rowOff>
    </xdr:to>
    <xdr:graphicFrame macro="">
      <xdr:nvGraphicFramePr>
        <xdr:cNvPr id="3" name="Chart 2">
          <a:extLst>
            <a:ext uri="{FF2B5EF4-FFF2-40B4-BE49-F238E27FC236}">
              <a16:creationId xmlns:a16="http://schemas.microsoft.com/office/drawing/2014/main" id="{00000000-0008-0000-1A00-000003000000}"/>
            </a:ext>
            <a:ext uri="{147F2762-F138-4A5C-976F-8EAC2B608ADB}">
              <a16:predDERef xmlns:a16="http://schemas.microsoft.com/office/drawing/2014/main" pre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257175</xdr:colOff>
      <xdr:row>22</xdr:row>
      <xdr:rowOff>180975</xdr:rowOff>
    </xdr:from>
    <xdr:to>
      <xdr:col>3</xdr:col>
      <xdr:colOff>169545</xdr:colOff>
      <xdr:row>24</xdr:row>
      <xdr:rowOff>86360</xdr:rowOff>
    </xdr:to>
    <xdr:sp macro="" textlink="">
      <xdr:nvSpPr>
        <xdr:cNvPr id="4" name="Text Box 3863">
          <a:extLst>
            <a:ext uri="{FF2B5EF4-FFF2-40B4-BE49-F238E27FC236}">
              <a16:creationId xmlns:a16="http://schemas.microsoft.com/office/drawing/2014/main" id="{00000000-0008-0000-1A00-000004000000}"/>
            </a:ext>
            <a:ext uri="{147F2762-F138-4A5C-976F-8EAC2B608ADB}">
              <a16:predDERef xmlns:a16="http://schemas.microsoft.com/office/drawing/2014/main" pred="{00000000-0008-0000-1100-000005000000}"/>
            </a:ext>
          </a:extLst>
        </xdr:cNvPr>
        <xdr:cNvSpPr txBox="1"/>
      </xdr:nvSpPr>
      <xdr:spPr>
        <a:xfrm>
          <a:off x="5324475" y="4371975"/>
          <a:ext cx="1998345" cy="2863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r>
            <a:rPr lang="en-US" sz="700" i="1" baseline="0">
              <a:solidFill>
                <a:schemeClr val="dk1"/>
              </a:solidFill>
              <a:effectLst/>
              <a:latin typeface="GHEA Grapalat" panose="02000506050000020003" pitchFamily="50" charset="0"/>
              <a:ea typeface="+mn-ea"/>
              <a:cs typeface="+mn-cs"/>
            </a:rPr>
            <a:t> scenario</a:t>
          </a:r>
          <a:endParaRPr lang="en-US" sz="700">
            <a:effectLst/>
            <a:latin typeface="GHEA Grapalat" panose="02000506050000020003" pitchFamily="50"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191909</xdr:colOff>
      <xdr:row>9</xdr:row>
      <xdr:rowOff>150397</xdr:rowOff>
    </xdr:from>
    <xdr:to>
      <xdr:col>12</xdr:col>
      <xdr:colOff>8659</xdr:colOff>
      <xdr:row>13</xdr:row>
      <xdr:rowOff>103909</xdr:rowOff>
    </xdr:to>
    <xdr:sp macro="" textlink="">
      <xdr:nvSpPr>
        <xdr:cNvPr id="2" name="Text Box 3801">
          <a:extLst>
            <a:ext uri="{FF2B5EF4-FFF2-40B4-BE49-F238E27FC236}">
              <a16:creationId xmlns:a16="http://schemas.microsoft.com/office/drawing/2014/main" id="{0A645021-EEC9-4572-80B2-67DD92A5B19A}"/>
            </a:ext>
          </a:extLst>
        </xdr:cNvPr>
        <xdr:cNvSpPr txBox="1">
          <a:spLocks noChangeArrowheads="1"/>
        </xdr:cNvSpPr>
      </xdr:nvSpPr>
      <xdr:spPr bwMode="auto">
        <a:xfrm>
          <a:off x="6287909" y="332238"/>
          <a:ext cx="2864750" cy="68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period under review, the 12-month inflation has followed a steeply declining path, with the short-term estimate of each consequent quarter revised notably</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downside</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223025</xdr:colOff>
      <xdr:row>13</xdr:row>
      <xdr:rowOff>103910</xdr:rowOff>
    </xdr:from>
    <xdr:to>
      <xdr:col>12</xdr:col>
      <xdr:colOff>155864</xdr:colOff>
      <xdr:row>25</xdr:row>
      <xdr:rowOff>190501</xdr:rowOff>
    </xdr:to>
    <xdr:graphicFrame macro="">
      <xdr:nvGraphicFramePr>
        <xdr:cNvPr id="3" name="Chart 2">
          <a:extLst>
            <a:ext uri="{FF2B5EF4-FFF2-40B4-BE49-F238E27FC236}">
              <a16:creationId xmlns:a16="http://schemas.microsoft.com/office/drawing/2014/main" id="{132F9446-9930-4522-9F23-985F866B30F6}"/>
            </a:ext>
            <a:ext uri="{147F2762-F138-4A5C-976F-8EAC2B608ADB}">
              <a16:predDERef xmlns:a16="http://schemas.microsoft.com/office/drawing/2014/main" pre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528205</xdr:colOff>
      <xdr:row>27</xdr:row>
      <xdr:rowOff>11197</xdr:rowOff>
    </xdr:from>
    <xdr:to>
      <xdr:col>12</xdr:col>
      <xdr:colOff>656</xdr:colOff>
      <xdr:row>28</xdr:row>
      <xdr:rowOff>147206</xdr:rowOff>
    </xdr:to>
    <xdr:sp macro="" textlink="">
      <xdr:nvSpPr>
        <xdr:cNvPr id="4" name="Text Box 293">
          <a:extLst>
            <a:ext uri="{FF2B5EF4-FFF2-40B4-BE49-F238E27FC236}">
              <a16:creationId xmlns:a16="http://schemas.microsoft.com/office/drawing/2014/main" id="{1EA62568-C7CC-4ABC-A667-3B362A246444}"/>
            </a:ext>
            <a:ext uri="{147F2762-F138-4A5C-976F-8EAC2B608ADB}">
              <a16:predDERef xmlns:a16="http://schemas.microsoft.com/office/drawing/2014/main" pred="{00000000-0008-0000-1700-000003000000}"/>
            </a:ext>
          </a:extLst>
        </xdr:cNvPr>
        <xdr:cNvSpPr txBox="1"/>
      </xdr:nvSpPr>
      <xdr:spPr>
        <a:xfrm>
          <a:off x="7386205" y="3570083"/>
          <a:ext cx="1758451" cy="33516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737089</xdr:colOff>
      <xdr:row>5</xdr:row>
      <xdr:rowOff>110197</xdr:rowOff>
    </xdr:from>
    <xdr:to>
      <xdr:col>9</xdr:col>
      <xdr:colOff>337039</xdr:colOff>
      <xdr:row>17</xdr:row>
      <xdr:rowOff>102577</xdr:rowOff>
    </xdr:to>
    <xdr:graphicFrame macro="">
      <xdr:nvGraphicFramePr>
        <xdr:cNvPr id="2" name="Chart 1">
          <a:extLst>
            <a:ext uri="{FF2B5EF4-FFF2-40B4-BE49-F238E27FC236}">
              <a16:creationId xmlns:a16="http://schemas.microsoft.com/office/drawing/2014/main" id="{D08B4D52-24A4-493D-8165-6920F2B7C848}"/>
            </a:ext>
            <a:ext uri="{147F2762-F138-4A5C-976F-8EAC2B608ADB}">
              <a16:predDERef xmlns:a16="http://schemas.microsoft.com/office/drawing/2014/main" pre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755706</xdr:colOff>
      <xdr:row>18</xdr:row>
      <xdr:rowOff>31801</xdr:rowOff>
    </xdr:from>
    <xdr:to>
      <xdr:col>9</xdr:col>
      <xdr:colOff>477576</xdr:colOff>
      <xdr:row>20</xdr:row>
      <xdr:rowOff>66357</xdr:rowOff>
    </xdr:to>
    <xdr:sp macro="" textlink="">
      <xdr:nvSpPr>
        <xdr:cNvPr id="3" name="Text Box 3863">
          <a:extLst>
            <a:ext uri="{FF2B5EF4-FFF2-40B4-BE49-F238E27FC236}">
              <a16:creationId xmlns:a16="http://schemas.microsoft.com/office/drawing/2014/main" id="{600E9FC6-F5B8-43BA-B8D4-F84F6FE91C78}"/>
            </a:ext>
            <a:ext uri="{147F2762-F138-4A5C-976F-8EAC2B608ADB}">
              <a16:predDERef xmlns:a16="http://schemas.microsoft.com/office/drawing/2014/main" pred="{00000000-0008-0000-1100-000005000000}"/>
            </a:ext>
          </a:extLst>
        </xdr:cNvPr>
        <xdr:cNvSpPr txBox="1"/>
      </xdr:nvSpPr>
      <xdr:spPr>
        <a:xfrm>
          <a:off x="5584148" y="2962570"/>
          <a:ext cx="2007870" cy="4009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Bureau of Economic Analysis (BEA),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1466</xdr:colOff>
      <xdr:row>3</xdr:row>
      <xdr:rowOff>142144</xdr:rowOff>
    </xdr:from>
    <xdr:to>
      <xdr:col>9</xdr:col>
      <xdr:colOff>255661</xdr:colOff>
      <xdr:row>5</xdr:row>
      <xdr:rowOff>169531</xdr:rowOff>
    </xdr:to>
    <xdr:sp macro="" textlink="">
      <xdr:nvSpPr>
        <xdr:cNvPr id="4" name="Text Box 3877">
          <a:extLst>
            <a:ext uri="{FF2B5EF4-FFF2-40B4-BE49-F238E27FC236}">
              <a16:creationId xmlns:a16="http://schemas.microsoft.com/office/drawing/2014/main" id="{BC24D34C-1970-4594-B903-E0216B0A1F79}"/>
            </a:ext>
          </a:extLst>
        </xdr:cNvPr>
        <xdr:cNvSpPr txBox="1">
          <a:spLocks noChangeArrowheads="1"/>
        </xdr:cNvSpPr>
      </xdr:nvSpPr>
      <xdr:spPr bwMode="auto">
        <a:xfrm>
          <a:off x="4573466" y="770794"/>
          <a:ext cx="2540195" cy="446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USA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558165</xdr:colOff>
      <xdr:row>20</xdr:row>
      <xdr:rowOff>116205</xdr:rowOff>
    </xdr:from>
    <xdr:to>
      <xdr:col>11</xdr:col>
      <xdr:colOff>9525</xdr:colOff>
      <xdr:row>22</xdr:row>
      <xdr:rowOff>46058</xdr:rowOff>
    </xdr:to>
    <xdr:sp macro="" textlink="">
      <xdr:nvSpPr>
        <xdr:cNvPr id="3" name="Text Box 3871">
          <a:extLst>
            <a:ext uri="{FF2B5EF4-FFF2-40B4-BE49-F238E27FC236}">
              <a16:creationId xmlns:a16="http://schemas.microsoft.com/office/drawing/2014/main" id="{00000000-0008-0000-1C00-000003000000}"/>
            </a:ext>
            <a:ext uri="{147F2762-F138-4A5C-976F-8EAC2B608ADB}">
              <a16:predDERef xmlns:a16="http://schemas.microsoft.com/office/drawing/2014/main" pred="{00000000-0008-0000-1B00-000004000000}"/>
            </a:ext>
          </a:extLst>
        </xdr:cNvPr>
        <xdr:cNvSpPr txBox="1"/>
      </xdr:nvSpPr>
      <xdr:spPr>
        <a:xfrm>
          <a:off x="6654165" y="4354830"/>
          <a:ext cx="1737360" cy="3489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a:t>
          </a:r>
          <a:r>
            <a:rPr lang="en-US" sz="700" i="1" baseline="0">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733426</xdr:colOff>
      <xdr:row>7</xdr:row>
      <xdr:rowOff>104775</xdr:rowOff>
    </xdr:from>
    <xdr:to>
      <xdr:col>11</xdr:col>
      <xdr:colOff>428626</xdr:colOff>
      <xdr:row>19</xdr:row>
      <xdr:rowOff>180975</xdr:rowOff>
    </xdr:to>
    <xdr:graphicFrame macro="">
      <xdr:nvGraphicFramePr>
        <xdr:cNvPr id="5" name="Chart 4">
          <a:extLst>
            <a:ext uri="{FF2B5EF4-FFF2-40B4-BE49-F238E27FC236}">
              <a16:creationId xmlns:a16="http://schemas.microsoft.com/office/drawing/2014/main" id="{00000000-0008-0000-1C00-000005000000}"/>
            </a:ext>
            <a:ext uri="{147F2762-F138-4A5C-976F-8EAC2B608ADB}">
              <a16:predDERef xmlns:a16="http://schemas.microsoft.com/office/drawing/2014/main" pre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4</xdr:row>
      <xdr:rowOff>171450</xdr:rowOff>
    </xdr:from>
    <xdr:to>
      <xdr:col>11</xdr:col>
      <xdr:colOff>381000</xdr:colOff>
      <xdr:row>7</xdr:row>
      <xdr:rowOff>76200</xdr:rowOff>
    </xdr:to>
    <xdr:sp macro="" textlink="">
      <xdr:nvSpPr>
        <xdr:cNvPr id="7" name="Text Box 3801">
          <a:extLst>
            <a:ext uri="{FF2B5EF4-FFF2-40B4-BE49-F238E27FC236}">
              <a16:creationId xmlns:a16="http://schemas.microsoft.com/office/drawing/2014/main" id="{0F9B7BF9-E5FF-4A24-9919-F31BC9AD5558}"/>
            </a:ext>
          </a:extLst>
        </xdr:cNvPr>
        <xdr:cNvSpPr txBox="1">
          <a:spLocks noChangeArrowheads="1"/>
        </xdr:cNvSpPr>
      </xdr:nvSpPr>
      <xdr:spPr bwMode="auto">
        <a:xfrm>
          <a:off x="5381625" y="1009650"/>
          <a:ext cx="3381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25</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 the period under review, the inflationary effects transmitted from the external sector have eased substantially, with both headline and core inflation declined sharply</a:t>
          </a:r>
          <a:endPar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13336</xdr:colOff>
      <xdr:row>8</xdr:row>
      <xdr:rowOff>2</xdr:rowOff>
    </xdr:from>
    <xdr:to>
      <xdr:col>16</xdr:col>
      <xdr:colOff>276226</xdr:colOff>
      <xdr:row>10</xdr:row>
      <xdr:rowOff>161926</xdr:rowOff>
    </xdr:to>
    <xdr:sp macro="" textlink="">
      <xdr:nvSpPr>
        <xdr:cNvPr id="5" name="Text Box 3801">
          <a:extLst>
            <a:ext uri="{FF2B5EF4-FFF2-40B4-BE49-F238E27FC236}">
              <a16:creationId xmlns:a16="http://schemas.microsoft.com/office/drawing/2014/main" id="{00000000-0008-0000-2100-000005000000}"/>
            </a:ext>
            <a:ext uri="{147F2762-F138-4A5C-976F-8EAC2B608ADB}">
              <a16:predDERef xmlns:a16="http://schemas.microsoft.com/office/drawing/2014/main" pred="{00000000-0008-0000-1900-000004000000}"/>
            </a:ext>
          </a:extLst>
        </xdr:cNvPr>
        <xdr:cNvSpPr txBox="1">
          <a:spLocks noChangeArrowheads="1"/>
        </xdr:cNvSpPr>
      </xdr:nvSpPr>
      <xdr:spPr bwMode="auto">
        <a:xfrm>
          <a:off x="7328536" y="1447802"/>
          <a:ext cx="3310890"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26</a:t>
          </a:r>
          <a:endPar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2023 the dollar prices of import of goods and services continued decreasing, y/y, %</a:t>
          </a: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b="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695325</xdr:colOff>
      <xdr:row>11</xdr:row>
      <xdr:rowOff>19051</xdr:rowOff>
    </xdr:from>
    <xdr:to>
      <xdr:col>16</xdr:col>
      <xdr:colOff>581025</xdr:colOff>
      <xdr:row>25</xdr:row>
      <xdr:rowOff>19050</xdr:rowOff>
    </xdr:to>
    <xdr:graphicFrame macro="">
      <xdr:nvGraphicFramePr>
        <xdr:cNvPr id="6" name="Chart 1">
          <a:extLst>
            <a:ext uri="{FF2B5EF4-FFF2-40B4-BE49-F238E27FC236}">
              <a16:creationId xmlns:a16="http://schemas.microsoft.com/office/drawing/2014/main" id="{00000000-0008-0000-2100-000006000000}"/>
            </a:ext>
            <a:ext uri="{147F2762-F138-4A5C-976F-8EAC2B608ADB}">
              <a16:predDERef xmlns:a16="http://schemas.microsoft.com/office/drawing/2014/main" pred="{00000000-0008-0000-2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761999</xdr:colOff>
      <xdr:row>26</xdr:row>
      <xdr:rowOff>19050</xdr:rowOff>
    </xdr:from>
    <xdr:to>
      <xdr:col>16</xdr:col>
      <xdr:colOff>619125</xdr:colOff>
      <xdr:row>27</xdr:row>
      <xdr:rowOff>114301</xdr:rowOff>
    </xdr:to>
    <xdr:sp macro="" textlink="">
      <xdr:nvSpPr>
        <xdr:cNvPr id="12" name="Text Box 3871">
          <a:extLst>
            <a:ext uri="{FF2B5EF4-FFF2-40B4-BE49-F238E27FC236}">
              <a16:creationId xmlns:a16="http://schemas.microsoft.com/office/drawing/2014/main" id="{E850B717-1D68-4D65-B50D-DE72B555A0CE}"/>
            </a:ext>
          </a:extLst>
        </xdr:cNvPr>
        <xdr:cNvSpPr txBox="1"/>
      </xdr:nvSpPr>
      <xdr:spPr>
        <a:xfrm flipH="1">
          <a:off x="8839199" y="4724400"/>
          <a:ext cx="2143126" cy="2762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 calculations</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758338</xdr:colOff>
      <xdr:row>7</xdr:row>
      <xdr:rowOff>4396</xdr:rowOff>
    </xdr:from>
    <xdr:to>
      <xdr:col>10</xdr:col>
      <xdr:colOff>232170</xdr:colOff>
      <xdr:row>8</xdr:row>
      <xdr:rowOff>164856</xdr:rowOff>
    </xdr:to>
    <xdr:sp macro="" textlink="">
      <xdr:nvSpPr>
        <xdr:cNvPr id="7" name="Text Box 4145">
          <a:extLst>
            <a:ext uri="{FF2B5EF4-FFF2-40B4-BE49-F238E27FC236}">
              <a16:creationId xmlns:a16="http://schemas.microsoft.com/office/drawing/2014/main" id="{00000000-0008-0000-2200-000007000000}"/>
            </a:ext>
          </a:extLst>
        </xdr:cNvPr>
        <xdr:cNvSpPr txBox="1">
          <a:spLocks noChangeArrowheads="1"/>
        </xdr:cNvSpPr>
      </xdr:nvSpPr>
      <xdr:spPr bwMode="auto">
        <a:xfrm>
          <a:off x="5255237" y="553915"/>
          <a:ext cx="2514505" cy="34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structure of private spending, y/y growth</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734525</xdr:colOff>
      <xdr:row>9</xdr:row>
      <xdr:rowOff>15752</xdr:rowOff>
    </xdr:from>
    <xdr:to>
      <xdr:col>10</xdr:col>
      <xdr:colOff>751009</xdr:colOff>
      <xdr:row>21</xdr:row>
      <xdr:rowOff>146538</xdr:rowOff>
    </xdr:to>
    <xdr:graphicFrame macro="">
      <xdr:nvGraphicFramePr>
        <xdr:cNvPr id="6" name="Chart 1">
          <a:extLst>
            <a:ext uri="{FF2B5EF4-FFF2-40B4-BE49-F238E27FC236}">
              <a16:creationId xmlns:a16="http://schemas.microsoft.com/office/drawing/2014/main" id="{00000000-0008-0000-2200-000006000000}"/>
            </a:ext>
            <a:ext uri="{147F2762-F138-4A5C-976F-8EAC2B608ADB}">
              <a16:predDERef xmlns:a16="http://schemas.microsoft.com/office/drawing/2014/main" pred="{00000000-0008-0000-2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282517</xdr:colOff>
      <xdr:row>22</xdr:row>
      <xdr:rowOff>20986</xdr:rowOff>
    </xdr:from>
    <xdr:to>
      <xdr:col>10</xdr:col>
      <xdr:colOff>631947</xdr:colOff>
      <xdr:row>23</xdr:row>
      <xdr:rowOff>119063</xdr:rowOff>
    </xdr:to>
    <xdr:sp macro="" textlink="">
      <xdr:nvSpPr>
        <xdr:cNvPr id="3" name="Text Box 296">
          <a:extLst>
            <a:ext uri="{FF2B5EF4-FFF2-40B4-BE49-F238E27FC236}">
              <a16:creationId xmlns:a16="http://schemas.microsoft.com/office/drawing/2014/main" id="{00000000-0008-0000-2200-000003000000}"/>
            </a:ext>
            <a:ext uri="{147F2762-F138-4A5C-976F-8EAC2B608ADB}">
              <a16:predDERef xmlns:a16="http://schemas.microsoft.com/office/drawing/2014/main" pred="{00000000-0008-0000-2400-000002000000}"/>
            </a:ext>
          </a:extLst>
        </xdr:cNvPr>
        <xdr:cNvSpPr txBox="1"/>
      </xdr:nvSpPr>
      <xdr:spPr>
        <a:xfrm>
          <a:off x="6299753" y="3318101"/>
          <a:ext cx="1869766" cy="2812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a:t>
          </a:r>
          <a:r>
            <a:rPr lang="en-US" sz="700" i="1" baseline="0">
              <a:solidFill>
                <a:schemeClr val="dk1"/>
              </a:solidFill>
              <a:effectLst/>
              <a:latin typeface="GHEA Grapalat" panose="02000506050000020003" pitchFamily="50" charset="0"/>
              <a:ea typeface="+mn-ea"/>
              <a:cs typeface="+mn-cs"/>
            </a:rPr>
            <a:t>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20</xdr:col>
      <xdr:colOff>590550</xdr:colOff>
      <xdr:row>20</xdr:row>
      <xdr:rowOff>13335</xdr:rowOff>
    </xdr:from>
    <xdr:to>
      <xdr:col>23</xdr:col>
      <xdr:colOff>74295</xdr:colOff>
      <xdr:row>21</xdr:row>
      <xdr:rowOff>88900</xdr:rowOff>
    </xdr:to>
    <xdr:sp macro="" textlink="">
      <xdr:nvSpPr>
        <xdr:cNvPr id="10" name="Text Box 297">
          <a:extLst>
            <a:ext uri="{FF2B5EF4-FFF2-40B4-BE49-F238E27FC236}">
              <a16:creationId xmlns:a16="http://schemas.microsoft.com/office/drawing/2014/main" id="{00000000-0008-0000-2300-00000A000000}"/>
            </a:ext>
            <a:ext uri="{147F2762-F138-4A5C-976F-8EAC2B608ADB}">
              <a16:predDERef xmlns:a16="http://schemas.microsoft.com/office/drawing/2014/main" pred="{00000000-0008-0000-2500-000003000000}"/>
            </a:ext>
          </a:extLst>
        </xdr:cNvPr>
        <xdr:cNvSpPr txBox="1"/>
      </xdr:nvSpPr>
      <xdr:spPr>
        <a:xfrm>
          <a:off x="15830550" y="4204335"/>
          <a:ext cx="1769745" cy="2851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19</xdr:col>
      <xdr:colOff>28576</xdr:colOff>
      <xdr:row>4</xdr:row>
      <xdr:rowOff>161925</xdr:rowOff>
    </xdr:from>
    <xdr:to>
      <xdr:col>23</xdr:col>
      <xdr:colOff>400050</xdr:colOff>
      <xdr:row>7</xdr:row>
      <xdr:rowOff>47625</xdr:rowOff>
    </xdr:to>
    <xdr:sp macro="" textlink="">
      <xdr:nvSpPr>
        <xdr:cNvPr id="8" name="Text Box 4145">
          <a:extLst>
            <a:ext uri="{FF2B5EF4-FFF2-40B4-BE49-F238E27FC236}">
              <a16:creationId xmlns:a16="http://schemas.microsoft.com/office/drawing/2014/main" id="{00000000-0008-0000-2300-000008000000}"/>
            </a:ext>
          </a:extLst>
        </xdr:cNvPr>
        <xdr:cNvSpPr txBox="1">
          <a:spLocks noChangeArrowheads="1"/>
        </xdr:cNvSpPr>
      </xdr:nvSpPr>
      <xdr:spPr bwMode="auto">
        <a:xfrm>
          <a:off x="14506576" y="1000125"/>
          <a:ext cx="3419474"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28</a:t>
          </a:r>
          <a:endParaRPr lang="en-US" sz="8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2023 the contribution of net export was slightly positive, y/y, %</a:t>
          </a:r>
        </a:p>
        <a:p>
          <a:r>
            <a:rPr lang="en-US" sz="800" b="1">
              <a:effectLst/>
              <a:latin typeface="+mn-lt"/>
              <a:ea typeface="+mn-ea"/>
              <a:cs typeface="+mn-cs"/>
            </a:rPr>
            <a:t> </a:t>
          </a:r>
          <a:endParaRPr lang="en-US" sz="800">
            <a:effectLst/>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r>
            <a:rPr lang="en-US" sz="800" b="0">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b="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p>
      </xdr:txBody>
    </xdr:sp>
    <xdr:clientData/>
  </xdr:twoCellAnchor>
  <xdr:twoCellAnchor>
    <xdr:from>
      <xdr:col>18</xdr:col>
      <xdr:colOff>748666</xdr:colOff>
      <xdr:row>7</xdr:row>
      <xdr:rowOff>148590</xdr:rowOff>
    </xdr:from>
    <xdr:to>
      <xdr:col>23</xdr:col>
      <xdr:colOff>419100</xdr:colOff>
      <xdr:row>20</xdr:row>
      <xdr:rowOff>53340</xdr:rowOff>
    </xdr:to>
    <xdr:graphicFrame macro="">
      <xdr:nvGraphicFramePr>
        <xdr:cNvPr id="5" name="Chart 1">
          <a:extLst>
            <a:ext uri="{FF2B5EF4-FFF2-40B4-BE49-F238E27FC236}">
              <a16:creationId xmlns:a16="http://schemas.microsoft.com/office/drawing/2014/main" id="{00000000-0008-0000-2300-000005000000}"/>
            </a:ext>
            <a:ext uri="{147F2762-F138-4A5C-976F-8EAC2B608ADB}">
              <a16:predDERef xmlns:a16="http://schemas.microsoft.com/office/drawing/2014/main" pred="{00000000-0008-0000-2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219075</xdr:colOff>
      <xdr:row>19</xdr:row>
      <xdr:rowOff>192405</xdr:rowOff>
    </xdr:from>
    <xdr:to>
      <xdr:col>15</xdr:col>
      <xdr:colOff>22225</xdr:colOff>
      <xdr:row>21</xdr:row>
      <xdr:rowOff>27305</xdr:rowOff>
    </xdr:to>
    <xdr:sp macro="" textlink="">
      <xdr:nvSpPr>
        <xdr:cNvPr id="6" name="Text Box 298">
          <a:extLst>
            <a:ext uri="{FF2B5EF4-FFF2-40B4-BE49-F238E27FC236}">
              <a16:creationId xmlns:a16="http://schemas.microsoft.com/office/drawing/2014/main" id="{00000000-0008-0000-2400-000006000000}"/>
            </a:ext>
            <a:ext uri="{147F2762-F138-4A5C-976F-8EAC2B608ADB}">
              <a16:predDERef xmlns:a16="http://schemas.microsoft.com/office/drawing/2014/main" pred="{00000000-0008-0000-2500-000003000000}"/>
            </a:ext>
          </a:extLst>
        </xdr:cNvPr>
        <xdr:cNvSpPr txBox="1"/>
      </xdr:nvSpPr>
      <xdr:spPr>
        <a:xfrm>
          <a:off x="4257675" y="4173855"/>
          <a:ext cx="208915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733425</xdr:colOff>
      <xdr:row>8</xdr:row>
      <xdr:rowOff>95249</xdr:rowOff>
    </xdr:from>
    <xdr:to>
      <xdr:col>15</xdr:col>
      <xdr:colOff>295274</xdr:colOff>
      <xdr:row>19</xdr:row>
      <xdr:rowOff>9525</xdr:rowOff>
    </xdr:to>
    <xdr:graphicFrame macro="">
      <xdr:nvGraphicFramePr>
        <xdr:cNvPr id="7" name="Chart 1">
          <a:extLst>
            <a:ext uri="{FF2B5EF4-FFF2-40B4-BE49-F238E27FC236}">
              <a16:creationId xmlns:a16="http://schemas.microsoft.com/office/drawing/2014/main" id="{00000000-0008-0000-2400-000007000000}"/>
            </a:ext>
            <a:ext uri="{147F2762-F138-4A5C-976F-8EAC2B608ADB}">
              <a16:predDERef xmlns:a16="http://schemas.microsoft.com/office/drawing/2014/main" pred="{00000000-0008-0000-2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5</xdr:row>
      <xdr:rowOff>190500</xdr:rowOff>
    </xdr:from>
    <xdr:to>
      <xdr:col>14</xdr:col>
      <xdr:colOff>466725</xdr:colOff>
      <xdr:row>8</xdr:row>
      <xdr:rowOff>142876</xdr:rowOff>
    </xdr:to>
    <xdr:sp macro="" textlink="">
      <xdr:nvSpPr>
        <xdr:cNvPr id="10" name="Text Box 4145">
          <a:extLst>
            <a:ext uri="{FF2B5EF4-FFF2-40B4-BE49-F238E27FC236}">
              <a16:creationId xmlns:a16="http://schemas.microsoft.com/office/drawing/2014/main" id="{00000000-0008-0000-2400-00000A000000}"/>
            </a:ext>
          </a:extLst>
        </xdr:cNvPr>
        <xdr:cNvSpPr txBox="1">
          <a:spLocks noChangeArrowheads="1"/>
        </xdr:cNvSpPr>
      </xdr:nvSpPr>
      <xdr:spPr bwMode="auto">
        <a:xfrm>
          <a:off x="6343650" y="1238250"/>
          <a:ext cx="2733675" cy="581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29</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 the third quarter of 2023 the fiscal policy's impact was contractionary relative to the previous quarter</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756285</xdr:colOff>
      <xdr:row>7</xdr:row>
      <xdr:rowOff>73024</xdr:rowOff>
    </xdr:from>
    <xdr:to>
      <xdr:col>11</xdr:col>
      <xdr:colOff>76200</xdr:colOff>
      <xdr:row>18</xdr:row>
      <xdr:rowOff>152399</xdr:rowOff>
    </xdr:to>
    <xdr:graphicFrame macro="">
      <xdr:nvGraphicFramePr>
        <xdr:cNvPr id="3" name="Chart 2" descr="Description: Description: Description:  ïåò">
          <a:extLst>
            <a:ext uri="{FF2B5EF4-FFF2-40B4-BE49-F238E27FC236}">
              <a16:creationId xmlns:a16="http://schemas.microsoft.com/office/drawing/2014/main" id="{00000000-0008-0000-2500-000003000000}"/>
            </a:ext>
            <a:ext uri="{147F2762-F138-4A5C-976F-8EAC2B608ADB}">
              <a16:predDERef xmlns:a16="http://schemas.microsoft.com/office/drawing/2014/main" pre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609600</xdr:colOff>
      <xdr:row>19</xdr:row>
      <xdr:rowOff>180340</xdr:rowOff>
    </xdr:from>
    <xdr:to>
      <xdr:col>11</xdr:col>
      <xdr:colOff>66675</xdr:colOff>
      <xdr:row>21</xdr:row>
      <xdr:rowOff>19050</xdr:rowOff>
    </xdr:to>
    <xdr:sp macro="" textlink="">
      <xdr:nvSpPr>
        <xdr:cNvPr id="4" name="Text Box 302">
          <a:extLst>
            <a:ext uri="{FF2B5EF4-FFF2-40B4-BE49-F238E27FC236}">
              <a16:creationId xmlns:a16="http://schemas.microsoft.com/office/drawing/2014/main" id="{00000000-0008-0000-2500-000004000000}"/>
            </a:ext>
            <a:ext uri="{147F2762-F138-4A5C-976F-8EAC2B608ADB}">
              <a16:predDERef xmlns:a16="http://schemas.microsoft.com/office/drawing/2014/main" pred="{00000000-0008-0000-2600-000003000000}"/>
            </a:ext>
          </a:extLst>
        </xdr:cNvPr>
        <xdr:cNvSpPr txBox="1"/>
      </xdr:nvSpPr>
      <xdr:spPr>
        <a:xfrm>
          <a:off x="8724900" y="4161790"/>
          <a:ext cx="1743075" cy="2578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9525</xdr:colOff>
      <xdr:row>4</xdr:row>
      <xdr:rowOff>180976</xdr:rowOff>
    </xdr:from>
    <xdr:to>
      <xdr:col>10</xdr:col>
      <xdr:colOff>457200</xdr:colOff>
      <xdr:row>7</xdr:row>
      <xdr:rowOff>28576</xdr:rowOff>
    </xdr:to>
    <xdr:sp macro="" textlink="">
      <xdr:nvSpPr>
        <xdr:cNvPr id="6" name="Text Box 4145">
          <a:extLst>
            <a:ext uri="{FF2B5EF4-FFF2-40B4-BE49-F238E27FC236}">
              <a16:creationId xmlns:a16="http://schemas.microsoft.com/office/drawing/2014/main" id="{00000000-0008-0000-2500-000006000000}"/>
            </a:ext>
          </a:extLst>
        </xdr:cNvPr>
        <xdr:cNvSpPr txBox="1">
          <a:spLocks noChangeArrowheads="1"/>
        </xdr:cNvSpPr>
      </xdr:nvSpPr>
      <xdr:spPr bwMode="auto">
        <a:xfrm>
          <a:off x="7362825" y="1019176"/>
          <a:ext cx="2733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30</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The State budget posted a deficit in the third quarter of 2023 (billion of Armenian dram)</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723847</xdr:colOff>
      <xdr:row>2</xdr:row>
      <xdr:rowOff>152400</xdr:rowOff>
    </xdr:from>
    <xdr:to>
      <xdr:col>12</xdr:col>
      <xdr:colOff>202838</xdr:colOff>
      <xdr:row>5</xdr:row>
      <xdr:rowOff>34954</xdr:rowOff>
    </xdr:to>
    <xdr:sp macro="" textlink="">
      <xdr:nvSpPr>
        <xdr:cNvPr id="7" name="Text Box 4145">
          <a:extLst>
            <a:ext uri="{FF2B5EF4-FFF2-40B4-BE49-F238E27FC236}">
              <a16:creationId xmlns:a16="http://schemas.microsoft.com/office/drawing/2014/main" id="{00000000-0008-0000-2600-000007000000}"/>
            </a:ext>
          </a:extLst>
        </xdr:cNvPr>
        <xdr:cNvSpPr txBox="1">
          <a:spLocks noChangeArrowheads="1"/>
        </xdr:cNvSpPr>
      </xdr:nvSpPr>
      <xdr:spPr bwMode="auto">
        <a:xfrm>
          <a:off x="7024329"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GDP structure by sector, y/y growth,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60780</xdr:colOff>
      <xdr:row>4</xdr:row>
      <xdr:rowOff>174749</xdr:rowOff>
    </xdr:from>
    <xdr:to>
      <xdr:col>13</xdr:col>
      <xdr:colOff>17478</xdr:colOff>
      <xdr:row>17</xdr:row>
      <xdr:rowOff>34954</xdr:rowOff>
    </xdr:to>
    <xdr:graphicFrame macro="">
      <xdr:nvGraphicFramePr>
        <xdr:cNvPr id="2" name="Object 4141">
          <a:extLst>
            <a:ext uri="{FF2B5EF4-FFF2-40B4-BE49-F238E27FC236}">
              <a16:creationId xmlns:a16="http://schemas.microsoft.com/office/drawing/2014/main" id="{00000000-0008-0000-2600-000002000000}"/>
            </a:ext>
            <a:ext uri="{147F2762-F138-4A5C-976F-8EAC2B608ADB}">
              <a16:predDERef xmlns:a16="http://schemas.microsoft.com/office/drawing/2014/main" pred="{00000000-0008-0000-2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650655</xdr:colOff>
      <xdr:row>18</xdr:row>
      <xdr:rowOff>1628</xdr:rowOff>
    </xdr:from>
    <xdr:to>
      <xdr:col>13</xdr:col>
      <xdr:colOff>108975</xdr:colOff>
      <xdr:row>19</xdr:row>
      <xdr:rowOff>139817</xdr:rowOff>
    </xdr:to>
    <xdr:sp macro="" textlink="">
      <xdr:nvSpPr>
        <xdr:cNvPr id="5" name="Text Box 306">
          <a:extLst>
            <a:ext uri="{FF2B5EF4-FFF2-40B4-BE49-F238E27FC236}">
              <a16:creationId xmlns:a16="http://schemas.microsoft.com/office/drawing/2014/main" id="{00000000-0008-0000-2600-000005000000}"/>
            </a:ext>
            <a:ext uri="{147F2762-F138-4A5C-976F-8EAC2B608ADB}">
              <a16:predDERef xmlns:a16="http://schemas.microsoft.com/office/drawing/2014/main" pred="{00000000-0008-0000-2900-000003000000}"/>
            </a:ext>
          </a:extLst>
        </xdr:cNvPr>
        <xdr:cNvSpPr txBox="1"/>
      </xdr:nvSpPr>
      <xdr:spPr>
        <a:xfrm>
          <a:off x="8471641" y="3304793"/>
          <a:ext cx="1739077" cy="32169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295275</xdr:colOff>
      <xdr:row>20</xdr:row>
      <xdr:rowOff>41276</xdr:rowOff>
    </xdr:from>
    <xdr:to>
      <xdr:col>9</xdr:col>
      <xdr:colOff>549275</xdr:colOff>
      <xdr:row>21</xdr:row>
      <xdr:rowOff>171450</xdr:rowOff>
    </xdr:to>
    <xdr:sp macro="" textlink="">
      <xdr:nvSpPr>
        <xdr:cNvPr id="3" name="Text Box 308">
          <a:extLst>
            <a:ext uri="{FF2B5EF4-FFF2-40B4-BE49-F238E27FC236}">
              <a16:creationId xmlns:a16="http://schemas.microsoft.com/office/drawing/2014/main" id="{00000000-0008-0000-2F00-000003000000}"/>
            </a:ext>
            <a:ext uri="{147F2762-F138-4A5C-976F-8EAC2B608ADB}">
              <a16:predDERef xmlns:a16="http://schemas.microsoft.com/office/drawing/2014/main" pred="{00000000-0008-0000-2A00-00000C000000}"/>
            </a:ext>
          </a:extLst>
        </xdr:cNvPr>
        <xdr:cNvSpPr txBox="1"/>
      </xdr:nvSpPr>
      <xdr:spPr>
        <a:xfrm>
          <a:off x="5629275" y="3155951"/>
          <a:ext cx="1778000" cy="32067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66675</xdr:colOff>
      <xdr:row>7</xdr:row>
      <xdr:rowOff>19050</xdr:rowOff>
    </xdr:from>
    <xdr:to>
      <xdr:col>9</xdr:col>
      <xdr:colOff>300675</xdr:colOff>
      <xdr:row>9</xdr:row>
      <xdr:rowOff>0</xdr:rowOff>
    </xdr:to>
    <xdr:sp macro="" textlink="">
      <xdr:nvSpPr>
        <xdr:cNvPr id="9" name="Text Box 4093">
          <a:extLst>
            <a:ext uri="{FF2B5EF4-FFF2-40B4-BE49-F238E27FC236}">
              <a16:creationId xmlns:a16="http://schemas.microsoft.com/office/drawing/2014/main" id="{00000000-0008-0000-2F00-000009000000}"/>
            </a:ext>
          </a:extLst>
        </xdr:cNvPr>
        <xdr:cNvSpPr txBox="1">
          <a:spLocks noChangeArrowheads="1"/>
        </xdr:cNvSpPr>
      </xdr:nvSpPr>
      <xdr:spPr bwMode="auto">
        <a:xfrm>
          <a:off x="4638675" y="619125"/>
          <a:ext cx="2520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9524</xdr:colOff>
      <xdr:row>9</xdr:row>
      <xdr:rowOff>19050</xdr:rowOff>
    </xdr:from>
    <xdr:to>
      <xdr:col>9</xdr:col>
      <xdr:colOff>685799</xdr:colOff>
      <xdr:row>19</xdr:row>
      <xdr:rowOff>180975</xdr:rowOff>
    </xdr:to>
    <xdr:graphicFrame macro="">
      <xdr:nvGraphicFramePr>
        <xdr:cNvPr id="4" name="Chart 3">
          <a:extLst>
            <a:ext uri="{FF2B5EF4-FFF2-40B4-BE49-F238E27FC236}">
              <a16:creationId xmlns:a16="http://schemas.microsoft.com/office/drawing/2014/main" id="{00000000-0008-0000-2F00-000004000000}"/>
            </a:ext>
            <a:ext uri="{147F2762-F138-4A5C-976F-8EAC2B608ADB}">
              <a16:predDERef xmlns:a16="http://schemas.microsoft.com/office/drawing/2014/main" pred="{00000000-0008-0000-2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6</xdr:col>
      <xdr:colOff>25400</xdr:colOff>
      <xdr:row>10</xdr:row>
      <xdr:rowOff>114301</xdr:rowOff>
    </xdr:from>
    <xdr:to>
      <xdr:col>9</xdr:col>
      <xdr:colOff>552450</xdr:colOff>
      <xdr:row>12</xdr:row>
      <xdr:rowOff>133350</xdr:rowOff>
    </xdr:to>
    <xdr:sp macro="" textlink="">
      <xdr:nvSpPr>
        <xdr:cNvPr id="4" name="Text Box 4093">
          <a:extLst>
            <a:ext uri="{FF2B5EF4-FFF2-40B4-BE49-F238E27FC236}">
              <a16:creationId xmlns:a16="http://schemas.microsoft.com/office/drawing/2014/main" id="{00000000-0008-0000-3000-000004000000}"/>
            </a:ext>
          </a:extLst>
        </xdr:cNvPr>
        <xdr:cNvSpPr txBox="1">
          <a:spLocks noChangeArrowheads="1"/>
        </xdr:cNvSpPr>
      </xdr:nvSpPr>
      <xdr:spPr bwMode="auto">
        <a:xfrm>
          <a:off x="4597400" y="514351"/>
          <a:ext cx="2813050"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33</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306705</xdr:colOff>
      <xdr:row>24</xdr:row>
      <xdr:rowOff>31750</xdr:rowOff>
    </xdr:from>
    <xdr:to>
      <xdr:col>9</xdr:col>
      <xdr:colOff>676275</xdr:colOff>
      <xdr:row>25</xdr:row>
      <xdr:rowOff>133349</xdr:rowOff>
    </xdr:to>
    <xdr:sp macro="" textlink="">
      <xdr:nvSpPr>
        <xdr:cNvPr id="5" name="Text Box 309">
          <a:extLst>
            <a:ext uri="{FF2B5EF4-FFF2-40B4-BE49-F238E27FC236}">
              <a16:creationId xmlns:a16="http://schemas.microsoft.com/office/drawing/2014/main" id="{00000000-0008-0000-3000-000005000000}"/>
            </a:ext>
          </a:extLst>
        </xdr:cNvPr>
        <xdr:cNvSpPr txBox="1"/>
      </xdr:nvSpPr>
      <xdr:spPr>
        <a:xfrm>
          <a:off x="5640705" y="3355975"/>
          <a:ext cx="1893570" cy="31114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723900</xdr:colOff>
      <xdr:row>12</xdr:row>
      <xdr:rowOff>190500</xdr:rowOff>
    </xdr:from>
    <xdr:to>
      <xdr:col>9</xdr:col>
      <xdr:colOff>704850</xdr:colOff>
      <xdr:row>23</xdr:row>
      <xdr:rowOff>66675</xdr:rowOff>
    </xdr:to>
    <xdr:graphicFrame macro="">
      <xdr:nvGraphicFramePr>
        <xdr:cNvPr id="6" name="Chart 5">
          <a:extLst>
            <a:ext uri="{FF2B5EF4-FFF2-40B4-BE49-F238E27FC236}">
              <a16:creationId xmlns:a16="http://schemas.microsoft.com/office/drawing/2014/main" id="{00000000-0008-0000-3000-000006000000}"/>
            </a:ext>
            <a:ext uri="{147F2762-F138-4A5C-976F-8EAC2B608ADB}">
              <a16:predDERef xmlns:a16="http://schemas.microsoft.com/office/drawing/2014/main" pred="{00000000-0008-0000-2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7</xdr:col>
      <xdr:colOff>284453</xdr:colOff>
      <xdr:row>2</xdr:row>
      <xdr:rowOff>96488</xdr:rowOff>
    </xdr:from>
    <xdr:to>
      <xdr:col>11</xdr:col>
      <xdr:colOff>74543</xdr:colOff>
      <xdr:row>4</xdr:row>
      <xdr:rowOff>198782</xdr:rowOff>
    </xdr:to>
    <xdr:sp macro="" textlink="">
      <xdr:nvSpPr>
        <xdr:cNvPr id="2" name="Text Box 4093">
          <a:extLst>
            <a:ext uri="{FF2B5EF4-FFF2-40B4-BE49-F238E27FC236}">
              <a16:creationId xmlns:a16="http://schemas.microsoft.com/office/drawing/2014/main" id="{00000000-0008-0000-3100-000002000000}"/>
            </a:ext>
          </a:extLst>
        </xdr:cNvPr>
        <xdr:cNvSpPr txBox="1">
          <a:spLocks noChangeArrowheads="1"/>
        </xdr:cNvSpPr>
      </xdr:nvSpPr>
      <xdr:spPr bwMode="auto">
        <a:xfrm>
          <a:off x="5833801" y="510618"/>
          <a:ext cx="2838090" cy="51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34</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 the quarter the short-term interest rates continued shaping around the Central Bank’s policy rate</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323854</xdr:colOff>
      <xdr:row>5</xdr:row>
      <xdr:rowOff>13543</xdr:rowOff>
    </xdr:from>
    <xdr:to>
      <xdr:col>11</xdr:col>
      <xdr:colOff>298174</xdr:colOff>
      <xdr:row>15</xdr:row>
      <xdr:rowOff>182218</xdr:rowOff>
    </xdr:to>
    <xdr:graphicFrame macro="">
      <xdr:nvGraphicFramePr>
        <xdr:cNvPr id="3" name="Chart 2">
          <a:extLst>
            <a:ext uri="{FF2B5EF4-FFF2-40B4-BE49-F238E27FC236}">
              <a16:creationId xmlns:a16="http://schemas.microsoft.com/office/drawing/2014/main" id="{00000000-0008-0000-3100-000003000000}"/>
            </a:ext>
            <a:ext uri="{147F2762-F138-4A5C-976F-8EAC2B608ADB}">
              <a16:predDERef xmlns:a16="http://schemas.microsoft.com/office/drawing/2014/main" pre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189275</xdr:colOff>
      <xdr:row>17</xdr:row>
      <xdr:rowOff>14106</xdr:rowOff>
    </xdr:from>
    <xdr:to>
      <xdr:col>11</xdr:col>
      <xdr:colOff>265043</xdr:colOff>
      <xdr:row>18</xdr:row>
      <xdr:rowOff>59658</xdr:rowOff>
    </xdr:to>
    <xdr:sp macro="" textlink="">
      <xdr:nvSpPr>
        <xdr:cNvPr id="4" name="Text Box 310">
          <a:extLst>
            <a:ext uri="{FF2B5EF4-FFF2-40B4-BE49-F238E27FC236}">
              <a16:creationId xmlns:a16="http://schemas.microsoft.com/office/drawing/2014/main" id="{00000000-0008-0000-3100-000004000000}"/>
            </a:ext>
            <a:ext uri="{147F2762-F138-4A5C-976F-8EAC2B608ADB}">
              <a16:predDERef xmlns:a16="http://schemas.microsoft.com/office/drawing/2014/main" pred="{00000000-0008-0000-2B00-000003000000}"/>
            </a:ext>
          </a:extLst>
        </xdr:cNvPr>
        <xdr:cNvSpPr txBox="1"/>
      </xdr:nvSpPr>
      <xdr:spPr>
        <a:xfrm>
          <a:off x="7262623" y="3534215"/>
          <a:ext cx="1599768" cy="25261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265</xdr:row>
      <xdr:rowOff>92075</xdr:rowOff>
    </xdr:from>
    <xdr:to>
      <xdr:col>9</xdr:col>
      <xdr:colOff>155575</xdr:colOff>
      <xdr:row>278</xdr:row>
      <xdr:rowOff>111125</xdr:rowOff>
    </xdr:to>
    <xdr:graphicFrame macro="">
      <xdr:nvGraphicFramePr>
        <xdr:cNvPr id="2" name="Chart 1">
          <a:extLst>
            <a:ext uri="{FF2B5EF4-FFF2-40B4-BE49-F238E27FC236}">
              <a16:creationId xmlns:a16="http://schemas.microsoft.com/office/drawing/2014/main" id="{EBC6ECEE-711A-49D2-BB02-DDA60466C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760095</xdr:colOff>
      <xdr:row>7</xdr:row>
      <xdr:rowOff>6350</xdr:rowOff>
    </xdr:from>
    <xdr:to>
      <xdr:col>11</xdr:col>
      <xdr:colOff>9525</xdr:colOff>
      <xdr:row>21</xdr:row>
      <xdr:rowOff>152400</xdr:rowOff>
    </xdr:to>
    <xdr:graphicFrame macro="">
      <xdr:nvGraphicFramePr>
        <xdr:cNvPr id="3" name="Chart 2">
          <a:extLst>
            <a:ext uri="{FF2B5EF4-FFF2-40B4-BE49-F238E27FC236}">
              <a16:creationId xmlns:a16="http://schemas.microsoft.com/office/drawing/2014/main" id="{60B188BC-FD70-469F-B068-3FA84D202762}"/>
            </a:ext>
            <a:ext uri="{147F2762-F138-4A5C-976F-8EAC2B608ADB}">
              <a16:predDERef xmlns:a16="http://schemas.microsoft.com/office/drawing/2014/main" pre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704850</xdr:colOff>
      <xdr:row>4</xdr:row>
      <xdr:rowOff>47625</xdr:rowOff>
    </xdr:from>
    <xdr:to>
      <xdr:col>9</xdr:col>
      <xdr:colOff>361950</xdr:colOff>
      <xdr:row>6</xdr:row>
      <xdr:rowOff>95250</xdr:rowOff>
    </xdr:to>
    <xdr:sp macro="" textlink="">
      <xdr:nvSpPr>
        <xdr:cNvPr id="4" name="Text Box 3877">
          <a:extLst>
            <a:ext uri="{FF2B5EF4-FFF2-40B4-BE49-F238E27FC236}">
              <a16:creationId xmlns:a16="http://schemas.microsoft.com/office/drawing/2014/main" id="{E4D6423C-8161-48B0-8533-BD8B06AAA02E}"/>
            </a:ext>
          </a:extLst>
        </xdr:cNvPr>
        <xdr:cNvSpPr txBox="1">
          <a:spLocks noChangeArrowheads="1"/>
        </xdr:cNvSpPr>
      </xdr:nvSpPr>
      <xdr:spPr bwMode="auto">
        <a:xfrm>
          <a:off x="4514850" y="885825"/>
          <a:ext cx="2705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product groups with “flexible” and “sticky” prices in the USA</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283845</xdr:colOff>
      <xdr:row>22</xdr:row>
      <xdr:rowOff>72390</xdr:rowOff>
    </xdr:from>
    <xdr:to>
      <xdr:col>11</xdr:col>
      <xdr:colOff>86995</xdr:colOff>
      <xdr:row>24</xdr:row>
      <xdr:rowOff>147320</xdr:rowOff>
    </xdr:to>
    <xdr:sp macro="" textlink="">
      <xdr:nvSpPr>
        <xdr:cNvPr id="5" name="Text Box 17">
          <a:extLst>
            <a:ext uri="{FF2B5EF4-FFF2-40B4-BE49-F238E27FC236}">
              <a16:creationId xmlns:a16="http://schemas.microsoft.com/office/drawing/2014/main" id="{ADC872D6-3E85-48DB-B52D-1DFAEC9D833A}"/>
            </a:ext>
            <a:ext uri="{147F2762-F138-4A5C-976F-8EAC2B608ADB}">
              <a16:predDERef xmlns:a16="http://schemas.microsoft.com/office/drawing/2014/main" pred="{00000000-0008-0000-1100-000005000000}"/>
            </a:ext>
          </a:extLst>
        </xdr:cNvPr>
        <xdr:cNvSpPr txBox="1"/>
      </xdr:nvSpPr>
      <xdr:spPr>
        <a:xfrm>
          <a:off x="6379845" y="4682490"/>
          <a:ext cx="2089150" cy="4940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Bureau of Labor Statistics (BLS), Federal Reserve Bank of Atlanta</a:t>
          </a:r>
          <a:endParaRPr lang="en-US" sz="700">
            <a:effectLst/>
            <a:latin typeface="GHEA Grapalat" panose="02000506050000020003" pitchFamily="50" charset="0"/>
            <a:ea typeface="Times New Roman" panose="02020603050405020304" pitchFamily="18" charset="0"/>
          </a:endParaRPr>
        </a:p>
      </xdr:txBody>
    </xdr:sp>
    <xdr:clientData/>
  </xdr:twoCellAnchor>
</xdr:wsDr>
</file>

<file path=xl/drawings/drawing40.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1.xml><?xml version="1.0" encoding="utf-8"?>
<xdr:wsDr xmlns:xdr="http://schemas.openxmlformats.org/drawingml/2006/spreadsheetDrawing" xmlns:a="http://schemas.openxmlformats.org/drawingml/2006/main">
  <xdr:twoCellAnchor>
    <xdr:from>
      <xdr:col>11</xdr:col>
      <xdr:colOff>658640</xdr:colOff>
      <xdr:row>88</xdr:row>
      <xdr:rowOff>136908</xdr:rowOff>
    </xdr:from>
    <xdr:to>
      <xdr:col>15</xdr:col>
      <xdr:colOff>130640</xdr:colOff>
      <xdr:row>91</xdr:row>
      <xdr:rowOff>157369</xdr:rowOff>
    </xdr:to>
    <xdr:sp macro="" textlink="">
      <xdr:nvSpPr>
        <xdr:cNvPr id="2" name="Text Box 4093">
          <a:extLst>
            <a:ext uri="{FF2B5EF4-FFF2-40B4-BE49-F238E27FC236}">
              <a16:creationId xmlns:a16="http://schemas.microsoft.com/office/drawing/2014/main" id="{00000000-0008-0000-3200-000002000000}"/>
            </a:ext>
          </a:extLst>
        </xdr:cNvPr>
        <xdr:cNvSpPr txBox="1">
          <a:spLocks noChangeArrowheads="1"/>
        </xdr:cNvSpPr>
      </xdr:nvSpPr>
      <xdr:spPr bwMode="auto">
        <a:xfrm>
          <a:off x="9214575" y="865778"/>
          <a:ext cx="2520000" cy="567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35</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Liquidity injected and absorbed through Central Bank transactions (average monthly inventory, million Armenian dram)</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686117</xdr:colOff>
      <xdr:row>105</xdr:row>
      <xdr:rowOff>176369</xdr:rowOff>
    </xdr:from>
    <xdr:to>
      <xdr:col>15</xdr:col>
      <xdr:colOff>687457</xdr:colOff>
      <xdr:row>107</xdr:row>
      <xdr:rowOff>22010</xdr:rowOff>
    </xdr:to>
    <xdr:sp macro="" textlink="">
      <xdr:nvSpPr>
        <xdr:cNvPr id="3" name="Text Box 310">
          <a:extLst>
            <a:ext uri="{FF2B5EF4-FFF2-40B4-BE49-F238E27FC236}">
              <a16:creationId xmlns:a16="http://schemas.microsoft.com/office/drawing/2014/main" id="{00000000-0008-0000-3200-000003000000}"/>
            </a:ext>
            <a:ext uri="{147F2762-F138-4A5C-976F-8EAC2B608ADB}">
              <a16:predDERef xmlns:a16="http://schemas.microsoft.com/office/drawing/2014/main" pred="{00000000-0008-0000-2B00-000003000000}"/>
            </a:ext>
          </a:extLst>
        </xdr:cNvPr>
        <xdr:cNvSpPr txBox="1"/>
      </xdr:nvSpPr>
      <xdr:spPr>
        <a:xfrm>
          <a:off x="10766052" y="4002934"/>
          <a:ext cx="1525340"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724179</xdr:colOff>
      <xdr:row>92</xdr:row>
      <xdr:rowOff>54911</xdr:rowOff>
    </xdr:from>
    <xdr:to>
      <xdr:col>15</xdr:col>
      <xdr:colOff>704022</xdr:colOff>
      <xdr:row>105</xdr:row>
      <xdr:rowOff>157371</xdr:rowOff>
    </xdr:to>
    <xdr:graphicFrame macro="">
      <xdr:nvGraphicFramePr>
        <xdr:cNvPr id="4" name="Chart 3">
          <a:extLst>
            <a:ext uri="{FF2B5EF4-FFF2-40B4-BE49-F238E27FC236}">
              <a16:creationId xmlns:a16="http://schemas.microsoft.com/office/drawing/2014/main" id="{00000000-0008-0000-3200-000004000000}"/>
            </a:ext>
            <a:ext uri="{147F2762-F138-4A5C-976F-8EAC2B608ADB}">
              <a16:predDERef xmlns:a16="http://schemas.microsoft.com/office/drawing/2014/main" pre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130423</xdr:colOff>
      <xdr:row>6</xdr:row>
      <xdr:rowOff>152083</xdr:rowOff>
    </xdr:from>
    <xdr:to>
      <xdr:col>15</xdr:col>
      <xdr:colOff>74468</xdr:colOff>
      <xdr:row>16</xdr:row>
      <xdr:rowOff>121227</xdr:rowOff>
    </xdr:to>
    <xdr:graphicFrame macro="">
      <xdr:nvGraphicFramePr>
        <xdr:cNvPr id="3" name="Chart 2">
          <a:extLst>
            <a:ext uri="{FF2B5EF4-FFF2-40B4-BE49-F238E27FC236}">
              <a16:creationId xmlns:a16="http://schemas.microsoft.com/office/drawing/2014/main" id="{00000000-0008-0000-3300-000003000000}"/>
            </a:ext>
            <a:ext uri="{147F2762-F138-4A5C-976F-8EAC2B608ADB}">
              <a16:predDERef xmlns:a16="http://schemas.microsoft.com/office/drawing/2014/main" pre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753341</xdr:colOff>
      <xdr:row>17</xdr:row>
      <xdr:rowOff>390</xdr:rowOff>
    </xdr:from>
    <xdr:to>
      <xdr:col>14</xdr:col>
      <xdr:colOff>750177</xdr:colOff>
      <xdr:row>18</xdr:row>
      <xdr:rowOff>55578</xdr:rowOff>
    </xdr:to>
    <xdr:sp macro="" textlink="">
      <xdr:nvSpPr>
        <xdr:cNvPr id="4" name="Text Box 313">
          <a:extLst>
            <a:ext uri="{FF2B5EF4-FFF2-40B4-BE49-F238E27FC236}">
              <a16:creationId xmlns:a16="http://schemas.microsoft.com/office/drawing/2014/main" id="{00000000-0008-0000-3300-000004000000}"/>
            </a:ext>
            <a:ext uri="{147F2762-F138-4A5C-976F-8EAC2B608ADB}">
              <a16:predDERef xmlns:a16="http://schemas.microsoft.com/office/drawing/2014/main" pred="{00000000-0008-0000-2D00-000003000000}"/>
            </a:ext>
          </a:extLst>
        </xdr:cNvPr>
        <xdr:cNvSpPr txBox="1"/>
      </xdr:nvSpPr>
      <xdr:spPr>
        <a:xfrm>
          <a:off x="9897341" y="3533299"/>
          <a:ext cx="1520836" cy="26300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216478</xdr:colOff>
      <xdr:row>4</xdr:row>
      <xdr:rowOff>95249</xdr:rowOff>
    </xdr:from>
    <xdr:to>
      <xdr:col>15</xdr:col>
      <xdr:colOff>8660</xdr:colOff>
      <xdr:row>6</xdr:row>
      <xdr:rowOff>155863</xdr:rowOff>
    </xdr:to>
    <xdr:sp macro="" textlink="">
      <xdr:nvSpPr>
        <xdr:cNvPr id="5" name="Text Box 1907969036">
          <a:extLst>
            <a:ext uri="{FF2B5EF4-FFF2-40B4-BE49-F238E27FC236}">
              <a16:creationId xmlns:a16="http://schemas.microsoft.com/office/drawing/2014/main" id="{00000000-0008-0000-3300-000005000000}"/>
            </a:ext>
          </a:extLst>
        </xdr:cNvPr>
        <xdr:cNvSpPr txBox="1">
          <a:spLocks noChangeArrowheads="1"/>
        </xdr:cNvSpPr>
      </xdr:nvSpPr>
      <xdr:spPr bwMode="auto">
        <a:xfrm>
          <a:off x="8598478" y="926522"/>
          <a:ext cx="284018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fontAlgn="base">
            <a:spcBef>
              <a:spcPts val="0"/>
            </a:spcBef>
            <a:spcAft>
              <a:spcPts val="0"/>
            </a:spcAft>
          </a:pPr>
          <a:r>
            <a:rPr lang="en-US"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36</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en-US"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2023 the government security yield spreads narrowed in short- and long-term segments</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hy-AM" sz="12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a:effectLst/>
              <a:latin typeface="Times LatArm" pitchFamily="2" charset="0"/>
              <a:ea typeface="Times New Roman" panose="02020603050405020304" pitchFamily="18" charset="0"/>
            </a:rPr>
            <a:t> </a:t>
          </a:r>
          <a:r>
            <a:rPr lang="en-US" sz="700">
              <a:effectLst/>
              <a:latin typeface="Times LatArm" pitchFamily="2" charset="0"/>
              <a:ea typeface="Times New Roman" panose="02020603050405020304"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11</xdr:col>
      <xdr:colOff>155862</xdr:colOff>
      <xdr:row>6</xdr:row>
      <xdr:rowOff>173183</xdr:rowOff>
    </xdr:from>
    <xdr:to>
      <xdr:col>12</xdr:col>
      <xdr:colOff>277090</xdr:colOff>
      <xdr:row>7</xdr:row>
      <xdr:rowOff>155864</xdr:rowOff>
    </xdr:to>
    <xdr:sp macro="" textlink="">
      <xdr:nvSpPr>
        <xdr:cNvPr id="6" name="Text Box 2">
          <a:extLst>
            <a:ext uri="{FF2B5EF4-FFF2-40B4-BE49-F238E27FC236}">
              <a16:creationId xmlns:a16="http://schemas.microsoft.com/office/drawing/2014/main" id="{A36A71E0-1BCA-4922-BCB1-6CBC3557266A}"/>
            </a:ext>
          </a:extLst>
        </xdr:cNvPr>
        <xdr:cNvSpPr txBox="1"/>
      </xdr:nvSpPr>
      <xdr:spPr>
        <a:xfrm>
          <a:off x="8537862" y="1420092"/>
          <a:ext cx="883228" cy="19049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Held-to-maturity,</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a:t>
          </a:r>
        </a:p>
        <a:p>
          <a:endParaRPr lang="en-US" sz="600" b="0" i="1"/>
        </a:p>
      </xdr:txBody>
    </xdr:sp>
    <xdr:clientData/>
  </xdr:twoCellAnchor>
</xdr:wsDr>
</file>

<file path=xl/drawings/drawing43.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4.xml><?xml version="1.0" encoding="utf-8"?>
<xdr:wsDr xmlns:xdr="http://schemas.openxmlformats.org/drawingml/2006/spreadsheetDrawing" xmlns:a="http://schemas.openxmlformats.org/drawingml/2006/main">
  <xdr:twoCellAnchor>
    <xdr:from>
      <xdr:col>9</xdr:col>
      <xdr:colOff>70485</xdr:colOff>
      <xdr:row>2</xdr:row>
      <xdr:rowOff>19050</xdr:rowOff>
    </xdr:from>
    <xdr:to>
      <xdr:col>12</xdr:col>
      <xdr:colOff>304485</xdr:colOff>
      <xdr:row>4</xdr:row>
      <xdr:rowOff>152400</xdr:rowOff>
    </xdr:to>
    <xdr:sp macro="" textlink="">
      <xdr:nvSpPr>
        <xdr:cNvPr id="2" name="Text Box 4093">
          <a:extLst>
            <a:ext uri="{FF2B5EF4-FFF2-40B4-BE49-F238E27FC236}">
              <a16:creationId xmlns:a16="http://schemas.microsoft.com/office/drawing/2014/main" id="{00000000-0008-0000-3400-000002000000}"/>
            </a:ext>
          </a:extLst>
        </xdr:cNvPr>
        <xdr:cNvSpPr txBox="1">
          <a:spLocks noChangeArrowheads="1"/>
        </xdr:cNvSpPr>
      </xdr:nvSpPr>
      <xdr:spPr bwMode="auto">
        <a:xfrm>
          <a:off x="6166485" y="400050"/>
          <a:ext cx="2520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37</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loans provided by banks (12-month change)  </a:t>
          </a:r>
        </a:p>
        <a:p>
          <a:pPr>
            <a:spcAft>
              <a:spcPts val="0"/>
            </a:spcAft>
          </a:pP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285750</xdr:colOff>
      <xdr:row>18</xdr:row>
      <xdr:rowOff>34290</xdr:rowOff>
    </xdr:from>
    <xdr:to>
      <xdr:col>12</xdr:col>
      <xdr:colOff>525145</xdr:colOff>
      <xdr:row>19</xdr:row>
      <xdr:rowOff>163195</xdr:rowOff>
    </xdr:to>
    <xdr:sp macro="" textlink="">
      <xdr:nvSpPr>
        <xdr:cNvPr id="3" name="Text Box 314">
          <a:extLst>
            <a:ext uri="{FF2B5EF4-FFF2-40B4-BE49-F238E27FC236}">
              <a16:creationId xmlns:a16="http://schemas.microsoft.com/office/drawing/2014/main" id="{00000000-0008-0000-3400-000003000000}"/>
            </a:ext>
          </a:extLst>
        </xdr:cNvPr>
        <xdr:cNvSpPr txBox="1"/>
      </xdr:nvSpPr>
      <xdr:spPr>
        <a:xfrm>
          <a:off x="7143750" y="34632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758190</xdr:colOff>
      <xdr:row>4</xdr:row>
      <xdr:rowOff>126364</xdr:rowOff>
    </xdr:from>
    <xdr:to>
      <xdr:col>12</xdr:col>
      <xdr:colOff>758190</xdr:colOff>
      <xdr:row>17</xdr:row>
      <xdr:rowOff>148589</xdr:rowOff>
    </xdr:to>
    <xdr:graphicFrame macro="">
      <xdr:nvGraphicFramePr>
        <xdr:cNvPr id="4" name="Chart 3">
          <a:extLst>
            <a:ext uri="{FF2B5EF4-FFF2-40B4-BE49-F238E27FC236}">
              <a16:creationId xmlns:a16="http://schemas.microsoft.com/office/drawing/2014/main" id="{00000000-0008-0000-3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70484</xdr:colOff>
      <xdr:row>2</xdr:row>
      <xdr:rowOff>47625</xdr:rowOff>
    </xdr:from>
    <xdr:to>
      <xdr:col>13</xdr:col>
      <xdr:colOff>304799</xdr:colOff>
      <xdr:row>4</xdr:row>
      <xdr:rowOff>9525</xdr:rowOff>
    </xdr:to>
    <xdr:sp macro="" textlink="">
      <xdr:nvSpPr>
        <xdr:cNvPr id="2" name="Text Box 4093">
          <a:extLst>
            <a:ext uri="{FF2B5EF4-FFF2-40B4-BE49-F238E27FC236}">
              <a16:creationId xmlns:a16="http://schemas.microsoft.com/office/drawing/2014/main" id="{00000000-0008-0000-3800-000002000000}"/>
            </a:ext>
          </a:extLst>
        </xdr:cNvPr>
        <xdr:cNvSpPr txBox="1">
          <a:spLocks noChangeArrowheads="1"/>
        </xdr:cNvSpPr>
      </xdr:nvSpPr>
      <xdr:spPr bwMode="auto">
        <a:xfrm>
          <a:off x="6166484" y="428625"/>
          <a:ext cx="328231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38</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loans provided by banks as per sector (12-month change)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76200</xdr:colOff>
      <xdr:row>18</xdr:row>
      <xdr:rowOff>177166</xdr:rowOff>
    </xdr:from>
    <xdr:to>
      <xdr:col>13</xdr:col>
      <xdr:colOff>315595</xdr:colOff>
      <xdr:row>20</xdr:row>
      <xdr:rowOff>28576</xdr:rowOff>
    </xdr:to>
    <xdr:sp macro="" textlink="">
      <xdr:nvSpPr>
        <xdr:cNvPr id="3" name="Text Box 314">
          <a:extLst>
            <a:ext uri="{FF2B5EF4-FFF2-40B4-BE49-F238E27FC236}">
              <a16:creationId xmlns:a16="http://schemas.microsoft.com/office/drawing/2014/main" id="{00000000-0008-0000-3800-000003000000}"/>
            </a:ext>
          </a:extLst>
        </xdr:cNvPr>
        <xdr:cNvSpPr txBox="1"/>
      </xdr:nvSpPr>
      <xdr:spPr>
        <a:xfrm>
          <a:off x="7696200" y="3606166"/>
          <a:ext cx="1763395" cy="2324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750570</xdr:colOff>
      <xdr:row>4</xdr:row>
      <xdr:rowOff>158115</xdr:rowOff>
    </xdr:from>
    <xdr:to>
      <xdr:col>13</xdr:col>
      <xdr:colOff>308610</xdr:colOff>
      <xdr:row>18</xdr:row>
      <xdr:rowOff>28575</xdr:rowOff>
    </xdr:to>
    <xdr:graphicFrame macro="">
      <xdr:nvGraphicFramePr>
        <xdr:cNvPr id="5" name="Chart 4">
          <a:extLst>
            <a:ext uri="{FF2B5EF4-FFF2-40B4-BE49-F238E27FC236}">
              <a16:creationId xmlns:a16="http://schemas.microsoft.com/office/drawing/2014/main" id="{00000000-0008-0000-3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8</xdr:col>
      <xdr:colOff>746759</xdr:colOff>
      <xdr:row>1</xdr:row>
      <xdr:rowOff>161925</xdr:rowOff>
    </xdr:from>
    <xdr:to>
      <xdr:col>12</xdr:col>
      <xdr:colOff>561974</xdr:colOff>
      <xdr:row>3</xdr:row>
      <xdr:rowOff>180975</xdr:rowOff>
    </xdr:to>
    <xdr:sp macro="" textlink="">
      <xdr:nvSpPr>
        <xdr:cNvPr id="2" name="Text Box 4093">
          <a:extLst>
            <a:ext uri="{FF2B5EF4-FFF2-40B4-BE49-F238E27FC236}">
              <a16:creationId xmlns:a16="http://schemas.microsoft.com/office/drawing/2014/main" id="{00000000-0008-0000-3500-000002000000}"/>
            </a:ext>
          </a:extLst>
        </xdr:cNvPr>
        <xdr:cNvSpPr txBox="1">
          <a:spLocks noChangeArrowheads="1"/>
        </xdr:cNvSpPr>
      </xdr:nvSpPr>
      <xdr:spPr bwMode="auto">
        <a:xfrm>
          <a:off x="6080759" y="352425"/>
          <a:ext cx="286321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39</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deposits attracted by banks (12-month change)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0</xdr:colOff>
      <xdr:row>17</xdr:row>
      <xdr:rowOff>186690</xdr:rowOff>
    </xdr:from>
    <xdr:to>
      <xdr:col>13</xdr:col>
      <xdr:colOff>239395</xdr:colOff>
      <xdr:row>19</xdr:row>
      <xdr:rowOff>125095</xdr:rowOff>
    </xdr:to>
    <xdr:sp macro="" textlink="">
      <xdr:nvSpPr>
        <xdr:cNvPr id="3" name="Text Box 314">
          <a:extLst>
            <a:ext uri="{FF2B5EF4-FFF2-40B4-BE49-F238E27FC236}">
              <a16:creationId xmlns:a16="http://schemas.microsoft.com/office/drawing/2014/main" id="{00000000-0008-0000-3500-000003000000}"/>
            </a:ext>
          </a:extLst>
        </xdr:cNvPr>
        <xdr:cNvSpPr txBox="1"/>
      </xdr:nvSpPr>
      <xdr:spPr>
        <a:xfrm>
          <a:off x="7620000" y="34251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741044</xdr:colOff>
      <xdr:row>4</xdr:row>
      <xdr:rowOff>10160</xdr:rowOff>
    </xdr:from>
    <xdr:to>
      <xdr:col>13</xdr:col>
      <xdr:colOff>304799</xdr:colOff>
      <xdr:row>17</xdr:row>
      <xdr:rowOff>3810</xdr:rowOff>
    </xdr:to>
    <xdr:graphicFrame macro="">
      <xdr:nvGraphicFramePr>
        <xdr:cNvPr id="4" name="Chart 3">
          <a:extLst>
            <a:ext uri="{FF2B5EF4-FFF2-40B4-BE49-F238E27FC236}">
              <a16:creationId xmlns:a16="http://schemas.microsoft.com/office/drawing/2014/main" id="{00000000-0008-0000-3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8</xdr:col>
      <xdr:colOff>280035</xdr:colOff>
      <xdr:row>2</xdr:row>
      <xdr:rowOff>152400</xdr:rowOff>
    </xdr:from>
    <xdr:to>
      <xdr:col>12</xdr:col>
      <xdr:colOff>114300</xdr:colOff>
      <xdr:row>5</xdr:row>
      <xdr:rowOff>38100</xdr:rowOff>
    </xdr:to>
    <xdr:sp macro="" textlink="">
      <xdr:nvSpPr>
        <xdr:cNvPr id="2" name="Text Box 4093">
          <a:extLst>
            <a:ext uri="{FF2B5EF4-FFF2-40B4-BE49-F238E27FC236}">
              <a16:creationId xmlns:a16="http://schemas.microsoft.com/office/drawing/2014/main" id="{00000000-0008-0000-3600-000002000000}"/>
            </a:ext>
          </a:extLst>
        </xdr:cNvPr>
        <xdr:cNvSpPr txBox="1">
          <a:spLocks noChangeArrowheads="1"/>
        </xdr:cNvSpPr>
      </xdr:nvSpPr>
      <xdr:spPr bwMode="auto">
        <a:xfrm>
          <a:off x="5614035" y="533400"/>
          <a:ext cx="288226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40</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deposits attracted by banks (12-month change) (non-residents)</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428625</xdr:colOff>
      <xdr:row>18</xdr:row>
      <xdr:rowOff>186690</xdr:rowOff>
    </xdr:from>
    <xdr:to>
      <xdr:col>12</xdr:col>
      <xdr:colOff>668020</xdr:colOff>
      <xdr:row>20</xdr:row>
      <xdr:rowOff>47625</xdr:rowOff>
    </xdr:to>
    <xdr:sp macro="" textlink="">
      <xdr:nvSpPr>
        <xdr:cNvPr id="3" name="Text Box 314">
          <a:extLst>
            <a:ext uri="{FF2B5EF4-FFF2-40B4-BE49-F238E27FC236}">
              <a16:creationId xmlns:a16="http://schemas.microsoft.com/office/drawing/2014/main" id="{00000000-0008-0000-3600-000003000000}"/>
            </a:ext>
          </a:extLst>
        </xdr:cNvPr>
        <xdr:cNvSpPr txBox="1"/>
      </xdr:nvSpPr>
      <xdr:spPr>
        <a:xfrm>
          <a:off x="7286625" y="3615690"/>
          <a:ext cx="1763395" cy="2419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318135</xdr:colOff>
      <xdr:row>5</xdr:row>
      <xdr:rowOff>128270</xdr:rowOff>
    </xdr:from>
    <xdr:to>
      <xdr:col>13</xdr:col>
      <xdr:colOff>24765</xdr:colOff>
      <xdr:row>17</xdr:row>
      <xdr:rowOff>121920</xdr:rowOff>
    </xdr:to>
    <xdr:graphicFrame macro="">
      <xdr:nvGraphicFramePr>
        <xdr:cNvPr id="4" name="Chart 3">
          <a:extLst>
            <a:ext uri="{FF2B5EF4-FFF2-40B4-BE49-F238E27FC236}">
              <a16:creationId xmlns:a16="http://schemas.microsoft.com/office/drawing/2014/main" id="{00000000-0008-0000-3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6</xdr:col>
      <xdr:colOff>1730</xdr:colOff>
      <xdr:row>2</xdr:row>
      <xdr:rowOff>64076</xdr:rowOff>
    </xdr:from>
    <xdr:to>
      <xdr:col>9</xdr:col>
      <xdr:colOff>736021</xdr:colOff>
      <xdr:row>4</xdr:row>
      <xdr:rowOff>43294</xdr:rowOff>
    </xdr:to>
    <xdr:sp macro="" textlink="">
      <xdr:nvSpPr>
        <xdr:cNvPr id="2" name="Text Box 4093">
          <a:extLst>
            <a:ext uri="{FF2B5EF4-FFF2-40B4-BE49-F238E27FC236}">
              <a16:creationId xmlns:a16="http://schemas.microsoft.com/office/drawing/2014/main" id="{00000000-0008-0000-3700-000002000000}"/>
            </a:ext>
          </a:extLst>
        </xdr:cNvPr>
        <xdr:cNvSpPr txBox="1">
          <a:spLocks noChangeArrowheads="1"/>
        </xdr:cNvSpPr>
      </xdr:nvSpPr>
      <xdr:spPr bwMode="auto">
        <a:xfrm>
          <a:off x="4738253" y="479712"/>
          <a:ext cx="3020291" cy="394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41</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fontAlgn="base">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behavior of currency exchange rates versus the Armenian dram</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26841</xdr:colOff>
      <xdr:row>4</xdr:row>
      <xdr:rowOff>39828</xdr:rowOff>
    </xdr:from>
    <xdr:to>
      <xdr:col>9</xdr:col>
      <xdr:colOff>744683</xdr:colOff>
      <xdr:row>14</xdr:row>
      <xdr:rowOff>129885</xdr:rowOff>
    </xdr:to>
    <xdr:graphicFrame macro="">
      <xdr:nvGraphicFramePr>
        <xdr:cNvPr id="3" name="Chart 2">
          <a:extLst>
            <a:ext uri="{FF2B5EF4-FFF2-40B4-BE49-F238E27FC236}">
              <a16:creationId xmlns:a16="http://schemas.microsoft.com/office/drawing/2014/main" id="{00000000-0008-0000-3700-000003000000}"/>
            </a:ext>
            <a:ext uri="{147F2762-F138-4A5C-976F-8EAC2B608ADB}">
              <a16:predDERef xmlns:a16="http://schemas.microsoft.com/office/drawing/2014/main" pre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60614</xdr:colOff>
      <xdr:row>14</xdr:row>
      <xdr:rowOff>194828</xdr:rowOff>
    </xdr:from>
    <xdr:to>
      <xdr:col>10</xdr:col>
      <xdr:colOff>19253</xdr:colOff>
      <xdr:row>16</xdr:row>
      <xdr:rowOff>39715</xdr:rowOff>
    </xdr:to>
    <xdr:sp macro="" textlink="">
      <xdr:nvSpPr>
        <xdr:cNvPr id="4" name="Text Box 310">
          <a:extLst>
            <a:ext uri="{FF2B5EF4-FFF2-40B4-BE49-F238E27FC236}">
              <a16:creationId xmlns:a16="http://schemas.microsoft.com/office/drawing/2014/main" id="{00000000-0008-0000-3700-000004000000}"/>
            </a:ext>
            <a:ext uri="{147F2762-F138-4A5C-976F-8EAC2B608ADB}">
              <a16:predDERef xmlns:a16="http://schemas.microsoft.com/office/drawing/2014/main" pred="{00000000-0008-0000-2B00-000003000000}"/>
            </a:ext>
          </a:extLst>
        </xdr:cNvPr>
        <xdr:cNvSpPr txBox="1"/>
      </xdr:nvSpPr>
      <xdr:spPr>
        <a:xfrm>
          <a:off x="6321137" y="3104283"/>
          <a:ext cx="1482639" cy="260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29327</xdr:colOff>
      <xdr:row>4</xdr:row>
      <xdr:rowOff>167053</xdr:rowOff>
    </xdr:from>
    <xdr:to>
      <xdr:col>9</xdr:col>
      <xdr:colOff>381001</xdr:colOff>
      <xdr:row>15</xdr:row>
      <xdr:rowOff>117231</xdr:rowOff>
    </xdr:to>
    <xdr:graphicFrame macro="">
      <xdr:nvGraphicFramePr>
        <xdr:cNvPr id="2" name="Chart 1">
          <a:extLst>
            <a:ext uri="{FF2B5EF4-FFF2-40B4-BE49-F238E27FC236}">
              <a16:creationId xmlns:a16="http://schemas.microsoft.com/office/drawing/2014/main" id="{47E69165-247F-4B93-83A9-E7F961612CD3}"/>
            </a:ext>
            <a:ext uri="{147F2762-F138-4A5C-976F-8EAC2B608ADB}">
              <a16:predDERef xmlns:a16="http://schemas.microsoft.com/office/drawing/2014/main" pre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589083</xdr:colOff>
      <xdr:row>16</xdr:row>
      <xdr:rowOff>19336</xdr:rowOff>
    </xdr:from>
    <xdr:to>
      <xdr:col>9</xdr:col>
      <xdr:colOff>487308</xdr:colOff>
      <xdr:row>17</xdr:row>
      <xdr:rowOff>58616</xdr:rowOff>
    </xdr:to>
    <xdr:sp macro="" textlink="">
      <xdr:nvSpPr>
        <xdr:cNvPr id="3" name="Text Box 3864">
          <a:extLst>
            <a:ext uri="{FF2B5EF4-FFF2-40B4-BE49-F238E27FC236}">
              <a16:creationId xmlns:a16="http://schemas.microsoft.com/office/drawing/2014/main" id="{92091156-06F1-478F-8D30-E2746E452C32}"/>
            </a:ext>
          </a:extLst>
        </xdr:cNvPr>
        <xdr:cNvSpPr txBox="1"/>
      </xdr:nvSpPr>
      <xdr:spPr>
        <a:xfrm>
          <a:off x="5212371" y="2583759"/>
          <a:ext cx="2184225" cy="2224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Eurostat,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6</xdr:col>
      <xdr:colOff>45427</xdr:colOff>
      <xdr:row>3</xdr:row>
      <xdr:rowOff>16119</xdr:rowOff>
    </xdr:from>
    <xdr:to>
      <xdr:col>9</xdr:col>
      <xdr:colOff>279107</xdr:colOff>
      <xdr:row>4</xdr:row>
      <xdr:rowOff>143608</xdr:rowOff>
    </xdr:to>
    <xdr:sp macro="" textlink="">
      <xdr:nvSpPr>
        <xdr:cNvPr id="4" name="Text Box 9">
          <a:extLst>
            <a:ext uri="{FF2B5EF4-FFF2-40B4-BE49-F238E27FC236}">
              <a16:creationId xmlns:a16="http://schemas.microsoft.com/office/drawing/2014/main" id="{408092BC-32CD-4C9A-8164-98B5D91E944C}"/>
            </a:ext>
          </a:extLst>
        </xdr:cNvPr>
        <xdr:cNvSpPr txBox="1">
          <a:spLocks noChangeArrowheads="1"/>
        </xdr:cNvSpPr>
      </xdr:nvSpPr>
      <xdr:spPr bwMode="auto">
        <a:xfrm>
          <a:off x="4617427" y="644769"/>
          <a:ext cx="2519680" cy="337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EU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2930</xdr:colOff>
      <xdr:row>6</xdr:row>
      <xdr:rowOff>86460</xdr:rowOff>
    </xdr:from>
    <xdr:to>
      <xdr:col>9</xdr:col>
      <xdr:colOff>351692</xdr:colOff>
      <xdr:row>17</xdr:row>
      <xdr:rowOff>7327</xdr:rowOff>
    </xdr:to>
    <xdr:graphicFrame macro="">
      <xdr:nvGraphicFramePr>
        <xdr:cNvPr id="2" name="Chart 1">
          <a:extLst>
            <a:ext uri="{FF2B5EF4-FFF2-40B4-BE49-F238E27FC236}">
              <a16:creationId xmlns:a16="http://schemas.microsoft.com/office/drawing/2014/main" id="{ACB2D708-DE6A-44CB-97EA-198543E1385B}"/>
            </a:ext>
            <a:ext uri="{147F2762-F138-4A5C-976F-8EAC2B608ADB}">
              <a16:predDERef xmlns:a16="http://schemas.microsoft.com/office/drawing/2014/main" pre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545145</xdr:colOff>
      <xdr:row>18</xdr:row>
      <xdr:rowOff>7404</xdr:rowOff>
    </xdr:from>
    <xdr:to>
      <xdr:col>9</xdr:col>
      <xdr:colOff>344485</xdr:colOff>
      <xdr:row>19</xdr:row>
      <xdr:rowOff>113358</xdr:rowOff>
    </xdr:to>
    <xdr:sp macro="" textlink="">
      <xdr:nvSpPr>
        <xdr:cNvPr id="3" name="Text Box 3865">
          <a:extLst>
            <a:ext uri="{FF2B5EF4-FFF2-40B4-BE49-F238E27FC236}">
              <a16:creationId xmlns:a16="http://schemas.microsoft.com/office/drawing/2014/main" id="{0564C767-2B98-4A83-95DC-F1BB8AD8B99A}"/>
            </a:ext>
            <a:ext uri="{147F2762-F138-4A5C-976F-8EAC2B608ADB}">
              <a16:predDERef xmlns:a16="http://schemas.microsoft.com/office/drawing/2014/main" pred="{00000000-0008-0000-0E00-000003000000}"/>
            </a:ext>
          </a:extLst>
        </xdr:cNvPr>
        <xdr:cNvSpPr txBox="1"/>
      </xdr:nvSpPr>
      <xdr:spPr>
        <a:xfrm>
          <a:off x="5117145" y="2938173"/>
          <a:ext cx="2085340" cy="2891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Rosstat</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716573</xdr:colOff>
      <xdr:row>4</xdr:row>
      <xdr:rowOff>27844</xdr:rowOff>
    </xdr:from>
    <xdr:to>
      <xdr:col>9</xdr:col>
      <xdr:colOff>392724</xdr:colOff>
      <xdr:row>6</xdr:row>
      <xdr:rowOff>20515</xdr:rowOff>
    </xdr:to>
    <xdr:sp macro="" textlink="">
      <xdr:nvSpPr>
        <xdr:cNvPr id="4" name="Text Box 9">
          <a:extLst>
            <a:ext uri="{FF2B5EF4-FFF2-40B4-BE49-F238E27FC236}">
              <a16:creationId xmlns:a16="http://schemas.microsoft.com/office/drawing/2014/main" id="{F5CBEF7C-3278-4A9B-B21A-3467C2D4DFED}"/>
            </a:ext>
          </a:extLst>
        </xdr:cNvPr>
        <xdr:cNvSpPr txBox="1">
          <a:spLocks noChangeArrowheads="1"/>
        </xdr:cNvSpPr>
      </xdr:nvSpPr>
      <xdr:spPr bwMode="auto">
        <a:xfrm>
          <a:off x="4526573" y="866044"/>
          <a:ext cx="2724151" cy="4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Russia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8598</xdr:colOff>
      <xdr:row>25</xdr:row>
      <xdr:rowOff>208821</xdr:rowOff>
    </xdr:from>
    <xdr:to>
      <xdr:col>8</xdr:col>
      <xdr:colOff>225328</xdr:colOff>
      <xdr:row>27</xdr:row>
      <xdr:rowOff>199296</xdr:rowOff>
    </xdr:to>
    <xdr:sp macro="" textlink="">
      <xdr:nvSpPr>
        <xdr:cNvPr id="2" name="Text Box 3994">
          <a:extLst>
            <a:ext uri="{FF2B5EF4-FFF2-40B4-BE49-F238E27FC236}">
              <a16:creationId xmlns:a16="http://schemas.microsoft.com/office/drawing/2014/main" id="{925B85FD-457C-45AA-96E4-EB33881B3F87}"/>
            </a:ext>
          </a:extLst>
        </xdr:cNvPr>
        <xdr:cNvSpPr txBox="1">
          <a:spLocks noChangeArrowheads="1"/>
        </xdr:cNvSpPr>
      </xdr:nvSpPr>
      <xdr:spPr bwMode="auto">
        <a:xfrm>
          <a:off x="3818598" y="5447571"/>
          <a:ext cx="250273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partner countries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515426</xdr:colOff>
      <xdr:row>40</xdr:row>
      <xdr:rowOff>29306</xdr:rowOff>
    </xdr:from>
    <xdr:to>
      <xdr:col>9</xdr:col>
      <xdr:colOff>29016</xdr:colOff>
      <xdr:row>42</xdr:row>
      <xdr:rowOff>41083</xdr:rowOff>
    </xdr:to>
    <xdr:sp macro="" textlink="">
      <xdr:nvSpPr>
        <xdr:cNvPr id="3" name="Text Box 25">
          <a:extLst>
            <a:ext uri="{FF2B5EF4-FFF2-40B4-BE49-F238E27FC236}">
              <a16:creationId xmlns:a16="http://schemas.microsoft.com/office/drawing/2014/main" id="{F91E49FD-DF52-44F4-9C01-8FDCAAA46A33}"/>
            </a:ext>
          </a:extLst>
        </xdr:cNvPr>
        <xdr:cNvSpPr txBox="1"/>
      </xdr:nvSpPr>
      <xdr:spPr>
        <a:xfrm>
          <a:off x="4325426" y="8411306"/>
          <a:ext cx="2561590" cy="43087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Bureau of Labor Statistics (BLS), Eurostat, Rosstat,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5860</xdr:colOff>
      <xdr:row>28</xdr:row>
      <xdr:rowOff>17585</xdr:rowOff>
    </xdr:from>
    <xdr:to>
      <xdr:col>9</xdr:col>
      <xdr:colOff>29307</xdr:colOff>
      <xdr:row>39</xdr:row>
      <xdr:rowOff>21981</xdr:rowOff>
    </xdr:to>
    <xdr:graphicFrame macro="">
      <xdr:nvGraphicFramePr>
        <xdr:cNvPr id="4" name="Chart 3">
          <a:extLst>
            <a:ext uri="{FF2B5EF4-FFF2-40B4-BE49-F238E27FC236}">
              <a16:creationId xmlns:a16="http://schemas.microsoft.com/office/drawing/2014/main" id="{B42A81EC-5C7E-4F83-9159-302B0C0EF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720585</xdr:colOff>
      <xdr:row>10</xdr:row>
      <xdr:rowOff>129494</xdr:rowOff>
    </xdr:from>
    <xdr:to>
      <xdr:col>9</xdr:col>
      <xdr:colOff>192585</xdr:colOff>
      <xdr:row>12</xdr:row>
      <xdr:rowOff>110189</xdr:rowOff>
    </xdr:to>
    <xdr:sp macro="" textlink="">
      <xdr:nvSpPr>
        <xdr:cNvPr id="2" name="Text Box 3903">
          <a:extLst>
            <a:ext uri="{FF2B5EF4-FFF2-40B4-BE49-F238E27FC236}">
              <a16:creationId xmlns:a16="http://schemas.microsoft.com/office/drawing/2014/main" id="{A62F9C53-E8BF-4F72-AB78-8A3BE8394E40}"/>
            </a:ext>
          </a:extLst>
        </xdr:cNvPr>
        <xdr:cNvSpPr txBox="1">
          <a:spLocks noChangeArrowheads="1"/>
        </xdr:cNvSpPr>
      </xdr:nvSpPr>
      <xdr:spPr bwMode="auto">
        <a:xfrm>
          <a:off x="4530585" y="2224994"/>
          <a:ext cx="2520000" cy="399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copper price scenario</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38818</xdr:colOff>
      <xdr:row>13</xdr:row>
      <xdr:rowOff>80642</xdr:rowOff>
    </xdr:from>
    <xdr:to>
      <xdr:col>10</xdr:col>
      <xdr:colOff>24848</xdr:colOff>
      <xdr:row>26</xdr:row>
      <xdr:rowOff>33131</xdr:rowOff>
    </xdr:to>
    <xdr:graphicFrame macro="">
      <xdr:nvGraphicFramePr>
        <xdr:cNvPr id="3" name="Chart 2">
          <a:extLst>
            <a:ext uri="{FF2B5EF4-FFF2-40B4-BE49-F238E27FC236}">
              <a16:creationId xmlns:a16="http://schemas.microsoft.com/office/drawing/2014/main" id="{E182B279-E05A-49DF-94CB-5DB1FC9040A2}"/>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588065</xdr:colOff>
      <xdr:row>27</xdr:row>
      <xdr:rowOff>24621</xdr:rowOff>
    </xdr:from>
    <xdr:to>
      <xdr:col>9</xdr:col>
      <xdr:colOff>696331</xdr:colOff>
      <xdr:row>28</xdr:row>
      <xdr:rowOff>154057</xdr:rowOff>
    </xdr:to>
    <xdr:sp macro="" textlink="">
      <xdr:nvSpPr>
        <xdr:cNvPr id="4" name="Text Box 3869">
          <a:extLst>
            <a:ext uri="{FF2B5EF4-FFF2-40B4-BE49-F238E27FC236}">
              <a16:creationId xmlns:a16="http://schemas.microsoft.com/office/drawing/2014/main" id="{22C110B1-ABA6-46FE-9BA8-0580C9581421}"/>
            </a:ext>
          </a:extLst>
        </xdr:cNvPr>
        <xdr:cNvSpPr txBox="1"/>
      </xdr:nvSpPr>
      <xdr:spPr>
        <a:xfrm>
          <a:off x="5922065" y="5682471"/>
          <a:ext cx="1632266" cy="33898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World Bank, Central Bank of Armenia scenario</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66676</xdr:colOff>
      <xdr:row>10</xdr:row>
      <xdr:rowOff>152401</xdr:rowOff>
    </xdr:from>
    <xdr:to>
      <xdr:col>9</xdr:col>
      <xdr:colOff>300676</xdr:colOff>
      <xdr:row>13</xdr:row>
      <xdr:rowOff>57151</xdr:rowOff>
    </xdr:to>
    <xdr:sp macro="" textlink="">
      <xdr:nvSpPr>
        <xdr:cNvPr id="2" name="Text Box 66">
          <a:extLst>
            <a:ext uri="{FF2B5EF4-FFF2-40B4-BE49-F238E27FC236}">
              <a16:creationId xmlns:a16="http://schemas.microsoft.com/office/drawing/2014/main" id="{6267044C-51BE-462C-8536-0F5B5894986F}"/>
            </a:ext>
          </a:extLst>
        </xdr:cNvPr>
        <xdr:cNvSpPr txBox="1">
          <a:spLocks noChangeArrowheads="1"/>
        </xdr:cNvSpPr>
      </xdr:nvSpPr>
      <xdr:spPr bwMode="auto">
        <a:xfrm>
          <a:off x="4743451" y="523876"/>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47625</xdr:colOff>
      <xdr:row>13</xdr:row>
      <xdr:rowOff>28575</xdr:rowOff>
    </xdr:from>
    <xdr:to>
      <xdr:col>10</xdr:col>
      <xdr:colOff>438150</xdr:colOff>
      <xdr:row>27</xdr:row>
      <xdr:rowOff>28575</xdr:rowOff>
    </xdr:to>
    <xdr:graphicFrame macro="">
      <xdr:nvGraphicFramePr>
        <xdr:cNvPr id="3" name="Chart 2">
          <a:extLst>
            <a:ext uri="{FF2B5EF4-FFF2-40B4-BE49-F238E27FC236}">
              <a16:creationId xmlns:a16="http://schemas.microsoft.com/office/drawing/2014/main" id="{2E769F6F-D09D-44AA-87B7-59A63DED3E83}"/>
            </a:ext>
            <a:ext uri="{147F2762-F138-4A5C-976F-8EAC2B608ADB}">
              <a16:predDERef xmlns:a16="http://schemas.microsoft.com/office/drawing/2014/main" pre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211455</xdr:colOff>
      <xdr:row>28</xdr:row>
      <xdr:rowOff>3175</xdr:rowOff>
    </xdr:from>
    <xdr:to>
      <xdr:col>10</xdr:col>
      <xdr:colOff>318135</xdr:colOff>
      <xdr:row>30</xdr:row>
      <xdr:rowOff>55245</xdr:rowOff>
    </xdr:to>
    <xdr:sp macro="" textlink="">
      <xdr:nvSpPr>
        <xdr:cNvPr id="4" name="Text Box 3867">
          <a:extLst>
            <a:ext uri="{FF2B5EF4-FFF2-40B4-BE49-F238E27FC236}">
              <a16:creationId xmlns:a16="http://schemas.microsoft.com/office/drawing/2014/main" id="{EAB5B5C4-1236-46B6-A365-B53EBB5E6368}"/>
            </a:ext>
          </a:extLst>
        </xdr:cNvPr>
        <xdr:cNvSpPr txBox="1"/>
      </xdr:nvSpPr>
      <xdr:spPr>
        <a:xfrm>
          <a:off x="6412230" y="3803650"/>
          <a:ext cx="1630680" cy="4330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World Bank,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grafs%202022%20Q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sanna.kartashyan\AppData\Local\Microsoft\Windows\INetCache\Content.Outlook\DKO3XQ15\Macrotable%20arm%202023Q2%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Ցանկ"/>
      <sheetName val="Գրաֆիկ 1"/>
      <sheetName val="Գրաֆիկ 2"/>
      <sheetName val="Գրաֆիկ 3"/>
      <sheetName val="Գրաֆիկ 4"/>
      <sheetName val="Գրաֆիկ 5"/>
      <sheetName val="Գրաֆիկ 6"/>
      <sheetName val="Գրաֆիկ 7"/>
      <sheetName val="Գրաֆիկ 8"/>
      <sheetName val="Գրաֆիկ 9"/>
      <sheetName val="Գրաֆիկ 10"/>
      <sheetName val="Գրաֆիկ 11"/>
      <sheetName val="Գրաֆիկ 12"/>
      <sheetName val="Գրաֆիկ 13"/>
      <sheetName val="Գրաֆիկ 14"/>
      <sheetName val="Գրաֆիկ 16"/>
      <sheetName val="Գրաֆիկ 15"/>
      <sheetName val="Գրաֆիկ 17"/>
      <sheetName val="Գրաֆիկ 18"/>
      <sheetName val="Գրաֆիկ 19"/>
      <sheetName val="Գրաֆիկ 20"/>
      <sheetName val="Գրաֆիկ 21"/>
      <sheetName val="Գրաֆիկ 22"/>
      <sheetName val="Գրաֆիկ 23"/>
      <sheetName val="Գրաֆիկ 24"/>
      <sheetName val="Գրաֆիկ 25"/>
      <sheetName val="Գրաֆիկ 26"/>
      <sheetName val="Գրաֆիկ 27"/>
      <sheetName val="Գրաֆիկ 28"/>
      <sheetName val="Գրաֆիկ 29"/>
      <sheetName val="Գրաֆիկ 30"/>
      <sheetName val="Գրաֆիկ 31"/>
      <sheetName val="Գրաֆիկ 32"/>
      <sheetName val="Գրաֆիկ 33"/>
      <sheetName val="Գրաֆիկ 34"/>
      <sheetName val="Գրաֆիկ 35"/>
      <sheetName val="Գրաֆիկ 36"/>
      <sheetName val="Գրաֆիկ 37"/>
      <sheetName val="Գրաֆիկ 38"/>
      <sheetName val="Գրաֆիկ 39"/>
      <sheetName val="Գրաֆիկ 40"/>
      <sheetName val="Գրաֆիկ 41"/>
      <sheetName val="Գրաֆիկ 42"/>
      <sheetName val="Box1_GSP"/>
      <sheetName val="Աղյուսակ 1"/>
      <sheetName val="Աղյուսակ 2"/>
      <sheetName val="Աղյուսակ 3"/>
      <sheetName val="Աղյուսակ 4"/>
      <sheetName val="Աղյուսակ 5"/>
      <sheetName val="Մակրո ցուցանիշ"/>
      <sheetName val="Կոշտ գների Գր․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D1" t="str">
            <v>Բորսայական վարկերի %</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Russian"/>
      <sheetName val="Armenian"/>
    </sheetNames>
    <sheetDataSet>
      <sheetData sheetId="0" refreshError="1"/>
      <sheetData sheetId="1" refreshError="1"/>
      <sheetData sheetId="2">
        <row r="5">
          <cell r="P5">
            <v>2.1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63102353" displayName="Table163102353" ref="A1:AC62" totalsRowShown="0" headerRowDxfId="108" dataDxfId="107" tableBorderDxfId="106">
  <tableColumns count="29">
    <tableColumn id="1" xr3:uid="{00000000-0010-0000-0000-000001000000}" name="List!A1" dataDxfId="105"/>
    <tableColumn id="2" xr3:uid="{00000000-0010-0000-0000-000002000000}" name="-90" dataDxfId="104"/>
    <tableColumn id="3" xr3:uid="{00000000-0010-0000-0000-000003000000}" name="-80" dataDxfId="103"/>
    <tableColumn id="4" xr3:uid="{00000000-0010-0000-0000-000004000000}" name="-70" dataDxfId="102"/>
    <tableColumn id="5" xr3:uid="{00000000-0010-0000-0000-000005000000}" name="-60" dataDxfId="101"/>
    <tableColumn id="6" xr3:uid="{00000000-0010-0000-0000-000006000000}" name="-50" dataDxfId="100"/>
    <tableColumn id="7" xr3:uid="{00000000-0010-0000-0000-000007000000}" name="-40" dataDxfId="99"/>
    <tableColumn id="8" xr3:uid="{00000000-0010-0000-0000-000008000000}" name="-30" dataDxfId="98"/>
    <tableColumn id="9" xr3:uid="{00000000-0010-0000-0000-000009000000}" name="-20" dataDxfId="97"/>
    <tableColumn id="10" xr3:uid="{00000000-0010-0000-0000-00000A000000}" name="-10" dataDxfId="96"/>
    <tableColumn id="11" xr3:uid="{00000000-0010-0000-0000-00000B000000}" name="10" dataDxfId="95"/>
    <tableColumn id="12" xr3:uid="{00000000-0010-0000-0000-00000C000000}" name="20" dataDxfId="94"/>
    <tableColumn id="13" xr3:uid="{00000000-0010-0000-0000-00000D000000}" name="30" dataDxfId="93"/>
    <tableColumn id="14" xr3:uid="{00000000-0010-0000-0000-00000E000000}" name="40" dataDxfId="92"/>
    <tableColumn id="15" xr3:uid="{00000000-0010-0000-0000-00000F000000}" name="50" dataDxfId="91"/>
    <tableColumn id="16" xr3:uid="{00000000-0010-0000-0000-000010000000}" name="60" dataDxfId="90"/>
    <tableColumn id="17" xr3:uid="{00000000-0010-0000-0000-000011000000}" name="70" dataDxfId="89"/>
    <tableColumn id="18" xr3:uid="{00000000-0010-0000-0000-000012000000}" name="80" dataDxfId="88"/>
    <tableColumn id="19" xr3:uid="{00000000-0010-0000-0000-000013000000}" name="90" dataDxfId="87"/>
    <tableColumn id="20" xr3:uid="{00000000-0010-0000-0000-000014000000}" name="Column1" dataDxfId="86"/>
    <tableColumn id="21" xr3:uid="{00000000-0010-0000-0000-000015000000}" name="Column2" dataDxfId="85"/>
    <tableColumn id="22" xr3:uid="{00000000-0010-0000-0000-000016000000}" name="Column3" dataDxfId="84"/>
    <tableColumn id="23" xr3:uid="{00000000-0010-0000-0000-000017000000}" name="Current quarter's scenario" dataDxfId="83"/>
    <tableColumn id="25" xr3:uid="{00000000-0010-0000-0000-000019000000}" name="Actual inflation" dataDxfId="82"/>
    <tableColumn id="24" xr3:uid="{00000000-0010-0000-0000-000018000000}" name="Previous quarter's scenario" dataDxfId="81"/>
    <tableColumn id="26" xr3:uid="{00000000-0010-0000-0000-00001A000000}" name="Lower part" dataDxfId="80"/>
    <tableColumn id="28" xr3:uid="{00000000-0010-0000-0000-00001C000000}" name="Target" dataDxfId="79"/>
    <tableColumn id="27" xr3:uid="{00000000-0010-0000-0000-00001B000000}" name="Upper part" dataDxfId="78"/>
    <tableColumn id="29" xr3:uid="{00000000-0010-0000-0000-00001D000000}" name="Column4" dataDxfId="7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31023536" displayName="Table1631023536" ref="A1:AC62" totalsRowShown="0" headerRowDxfId="76" dataDxfId="75" tableBorderDxfId="74">
  <tableColumns count="29">
    <tableColumn id="1" xr3:uid="{00000000-0010-0000-0100-000001000000}" name="List!A1" dataDxfId="73"/>
    <tableColumn id="2" xr3:uid="{00000000-0010-0000-0100-000002000000}" name="-90" dataDxfId="72">
      <calculatedColumnFormula>Table163102353[[#This Row],[-90]]</calculatedColumnFormula>
    </tableColumn>
    <tableColumn id="3" xr3:uid="{00000000-0010-0000-0100-000003000000}" name="-80" dataDxfId="71">
      <calculatedColumnFormula>Table163102353[[#This Row],[-80]]</calculatedColumnFormula>
    </tableColumn>
    <tableColumn id="4" xr3:uid="{00000000-0010-0000-0100-000004000000}" name="-70" dataDxfId="70">
      <calculatedColumnFormula>Table163102353[[#This Row],[-70]]</calculatedColumnFormula>
    </tableColumn>
    <tableColumn id="5" xr3:uid="{00000000-0010-0000-0100-000005000000}" name="-60" dataDxfId="69">
      <calculatedColumnFormula>Table163102353[[#This Row],[-60]]</calculatedColumnFormula>
    </tableColumn>
    <tableColumn id="6" xr3:uid="{00000000-0010-0000-0100-000006000000}" name="-50" dataDxfId="68">
      <calculatedColumnFormula>Table163102353[[#This Row],[-50]]</calculatedColumnFormula>
    </tableColumn>
    <tableColumn id="7" xr3:uid="{00000000-0010-0000-0100-000007000000}" name="-40" dataDxfId="67">
      <calculatedColumnFormula>Table163102353[[#This Row],[-40]]</calculatedColumnFormula>
    </tableColumn>
    <tableColumn id="8" xr3:uid="{00000000-0010-0000-0100-000008000000}" name="-30" dataDxfId="66">
      <calculatedColumnFormula>Table163102353[[#This Row],[-30]]</calculatedColumnFormula>
    </tableColumn>
    <tableColumn id="9" xr3:uid="{00000000-0010-0000-0100-000009000000}" name="-20" dataDxfId="65">
      <calculatedColumnFormula>Table163102353[[#This Row],[-20]]</calculatedColumnFormula>
    </tableColumn>
    <tableColumn id="10" xr3:uid="{00000000-0010-0000-0100-00000A000000}" name="-10" dataDxfId="64">
      <calculatedColumnFormula>Table163102353[[#This Row],[-10]]</calculatedColumnFormula>
    </tableColumn>
    <tableColumn id="11" xr3:uid="{00000000-0010-0000-0100-00000B000000}" name="10" dataDxfId="63">
      <calculatedColumnFormula>Table163102353[[#This Row],[10]]</calculatedColumnFormula>
    </tableColumn>
    <tableColumn id="12" xr3:uid="{00000000-0010-0000-0100-00000C000000}" name="20" dataDxfId="62">
      <calculatedColumnFormula>Table163102353[[#This Row],[20]]</calculatedColumnFormula>
    </tableColumn>
    <tableColumn id="13" xr3:uid="{00000000-0010-0000-0100-00000D000000}" name="30" dataDxfId="61">
      <calculatedColumnFormula>Table163102353[[#This Row],[30]]</calculatedColumnFormula>
    </tableColumn>
    <tableColumn id="14" xr3:uid="{00000000-0010-0000-0100-00000E000000}" name="40" dataDxfId="60">
      <calculatedColumnFormula>Table163102353[[#This Row],[40]]</calculatedColumnFormula>
    </tableColumn>
    <tableColumn id="15" xr3:uid="{00000000-0010-0000-0100-00000F000000}" name="50" dataDxfId="59">
      <calculatedColumnFormula>Table163102353[[#This Row],[50]]</calculatedColumnFormula>
    </tableColumn>
    <tableColumn id="16" xr3:uid="{00000000-0010-0000-0100-000010000000}" name="60" dataDxfId="58">
      <calculatedColumnFormula>Table163102353[[#This Row],[60]]</calculatedColumnFormula>
    </tableColumn>
    <tableColumn id="17" xr3:uid="{00000000-0010-0000-0100-000011000000}" name="70" dataDxfId="57">
      <calculatedColumnFormula>Table163102353[[#This Row],[70]]</calculatedColumnFormula>
    </tableColumn>
    <tableColumn id="18" xr3:uid="{00000000-0010-0000-0100-000012000000}" name="80" dataDxfId="56">
      <calculatedColumnFormula>Table163102353[[#This Row],[80]]</calculatedColumnFormula>
    </tableColumn>
    <tableColumn id="19" xr3:uid="{00000000-0010-0000-0100-000013000000}" name="90" dataDxfId="55">
      <calculatedColumnFormula>Table163102353[[#This Row],[90]]</calculatedColumnFormula>
    </tableColumn>
    <tableColumn id="20" xr3:uid="{00000000-0010-0000-0100-000014000000}" name="Column1" dataDxfId="54">
      <calculatedColumnFormula>Table163102353[[#This Row],[Column1]]</calculatedColumnFormula>
    </tableColumn>
    <tableColumn id="21" xr3:uid="{00000000-0010-0000-0100-000015000000}" name="Column2" dataDxfId="53">
      <calculatedColumnFormula>Table163102353[[#This Row],[Column2]]</calculatedColumnFormula>
    </tableColumn>
    <tableColumn id="22" xr3:uid="{00000000-0010-0000-0100-000016000000}" name="Column3" dataDxfId="52">
      <calculatedColumnFormula>Table163102353[[#This Row],[Column3]]</calculatedColumnFormula>
    </tableColumn>
    <tableColumn id="23" xr3:uid="{00000000-0010-0000-0100-000017000000}" name="Current quarter's scenario" dataDxfId="51" dataCellStyle="Normal 4 2 3">
      <calculatedColumnFormula>Table163102353[[#This Row],[Current quarter''s scenario]]</calculatedColumnFormula>
    </tableColumn>
    <tableColumn id="25" xr3:uid="{00000000-0010-0000-0100-000019000000}" name="Actual inflation" dataDxfId="50">
      <calculatedColumnFormula>Table163102353[[#This Row],[Actual inflation]]</calculatedColumnFormula>
    </tableColumn>
    <tableColumn id="24" xr3:uid="{00000000-0010-0000-0100-000018000000}" name="Previous quarter's scenario" dataDxfId="49" dataCellStyle="Normal 4 2 3">
      <calculatedColumnFormula>Table163102353[[#This Row],[Previous quarter''s scenario]]</calculatedColumnFormula>
    </tableColumn>
    <tableColumn id="26" xr3:uid="{00000000-0010-0000-0100-00001A000000}" name="Lower part" dataDxfId="48">
      <calculatedColumnFormula>Table163102353[[#This Row],[Lower part]]</calculatedColumnFormula>
    </tableColumn>
    <tableColumn id="28" xr3:uid="{00000000-0010-0000-0100-00001C000000}" name="Target" dataDxfId="47">
      <calculatedColumnFormula>Table163102353[[#This Row],[Target]]</calculatedColumnFormula>
    </tableColumn>
    <tableColumn id="27" xr3:uid="{00000000-0010-0000-0100-00001B000000}" name="Upper part" dataDxfId="46">
      <calculatedColumnFormula>Table163102353[[#This Row],[Upper part]]</calculatedColumnFormula>
    </tableColumn>
    <tableColumn id="29" xr3:uid="{00000000-0010-0000-0100-00001D000000}" name="Column4" dataDxfId="45">
      <calculatedColumnFormula>Table163102353[[#This Row],[Column4]]</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30D251-ED3B-413D-863C-5C48F90A9797}" name="Table1745" displayName="Table1745" ref="A1:G39" totalsRowShown="0" headerRowDxfId="44" dataDxfId="43" tableBorderDxfId="42">
  <tableColumns count="7">
    <tableColumn id="1" xr3:uid="{00000000-0010-0000-0200-000001000000}" name="List!A1" dataDxfId="41"/>
    <tableColumn id="2" xr3:uid="{00000000-0010-0000-0200-000002000000}" name="Q4, 2022 scenario" dataDxfId="40" dataCellStyle="Обычный 2"/>
    <tableColumn id="7" xr3:uid="{00000000-0010-0000-0200-000007000000}" name="Q1, 2023 scenario" dataDxfId="39" dataCellStyle="Обычный 2"/>
    <tableColumn id="11" xr3:uid="{00000000-0010-0000-0200-00000B000000}" name="Q2, 2023 scenario" dataDxfId="38" dataCellStyle="Обычный 2"/>
    <tableColumn id="12" xr3:uid="{00000000-0010-0000-0200-00000C000000}" name="Q3, 2023 scenario" dataDxfId="37" dataCellStyle="Обычный 2"/>
    <tableColumn id="10" xr3:uid="{00000000-0010-0000-0200-00000A000000}" name="Actual inflation" dataDxfId="36" dataCellStyle="Обычный 2"/>
    <tableColumn id="3" xr3:uid="{00000000-0010-0000-0200-000003000000}" name="12-month core inflation" dataDxfId="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712" displayName="Table1712" ref="A1:J144" totalsRowShown="0" headerRowDxfId="34" dataDxfId="33">
  <tableColumns count="10">
    <tableColumn id="1" xr3:uid="{00000000-0010-0000-0300-000001000000}" name="List!A1" dataDxfId="32"/>
    <tableColumn id="2" xr3:uid="{00000000-0010-0000-0300-000002000000}" name="Deposit" dataDxfId="31"/>
    <tableColumn id="3" xr3:uid="{00000000-0010-0000-0300-000003000000}" name="Deposit auctions" dataDxfId="30"/>
    <tableColumn id="4" xr3:uid="{00000000-0010-0000-0300-000004000000}" name="Reverse repo" dataDxfId="29"/>
    <tableColumn id="5" xr3:uid="{00000000-0010-0000-0300-000005000000}" name="Foreign curreny swap (attraction)" dataDxfId="28"/>
    <tableColumn id="6" xr3:uid="{00000000-0010-0000-0300-000006000000}" name="Repo (up to 7 days)" dataDxfId="27"/>
    <tableColumn id="7" xr3:uid="{00000000-0010-0000-0300-000007000000}" name="Lombard repo" dataDxfId="26"/>
    <tableColumn id="8" xr3:uid="{00000000-0010-0000-0300-000008000000}" name="Structural repo (91-day)" dataDxfId="25"/>
    <tableColumn id="9" xr3:uid="{00000000-0010-0000-0300-000009000000}" name="Foreign currency swap (allocation)" dataDxfId="24"/>
    <tableColumn id="10" xr3:uid="{00000000-0010-0000-0300-00000A000000}" name="Liquidity, net" dataDxfId="2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1410" displayName="Table1410" ref="A1:I17" totalsRowCount="1" headerRowDxfId="22" dataDxfId="21">
  <tableColumns count="9">
    <tableColumn id="1" xr3:uid="{00000000-0010-0000-0400-000001000000}" name="List!A1" dataDxfId="20" totalsRowDxfId="19"/>
    <tableColumn id="4" xr3:uid="{00000000-0010-0000-0400-000004000000}" name="29-Jan-21" dataDxfId="18" totalsRowDxfId="17" dataCellStyle="Normal 2"/>
    <tableColumn id="2" xr3:uid="{00000000-0010-0000-0400-000002000000}" name="30-Dec-21" dataDxfId="16" totalsRowDxfId="15" dataCellStyle="Normal 2"/>
    <tableColumn id="5" xr3:uid="{00000000-0010-0000-0400-000005000000}" name="31-Mar-22" dataDxfId="14" totalsRowDxfId="13" dataCellStyle="Normal 2"/>
    <tableColumn id="6" xr3:uid="{00000000-0010-0000-0400-000006000000}" name="30-Dec-22" totalsRowFunction="custom" dataDxfId="12" totalsRowDxfId="11" dataCellStyle="Normal 2">
      <totalsRowFormula>F16-F2</totalsRowFormula>
    </tableColumn>
    <tableColumn id="3" xr3:uid="{00000000-0010-0000-0400-000003000000}" name="31-Mar-23" dataDxfId="10" totalsRowDxfId="9" dataCellStyle="Normal 2"/>
    <tableColumn id="7" xr3:uid="{00000000-0010-0000-0400-000007000000}" name="30-Jun-23" dataDxfId="8"/>
    <tableColumn id="8" xr3:uid="{00000000-0010-0000-0400-000008000000}" name="29-Sep-23" dataDxfId="7"/>
    <tableColumn id="9" xr3:uid="{00000000-0010-0000-0400-000009000000}" name="29-Sep-24" totalsRowFunction="custom" dataDxfId="6">
      <calculatedColumnFormula>Table1410[[#This Row],[30-Jun-23]]-Table1410[[#This Row],[29-Sep-23]]</calculatedColumnFormula>
      <totalsRowFormula>AVERAGE(Table1410[29-Sep-24])</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11113" displayName="Table11113" ref="A1:D756" totalsRowShown="0" headerRowDxfId="5" dataDxfId="4">
  <tableColumns count="4">
    <tableColumn id="1" xr3:uid="{00000000-0010-0000-0500-000001000000}" name="List!A1" dataDxfId="3"/>
    <tableColumn id="5" xr3:uid="{00000000-0010-0000-0500-000005000000}" name="USD/AMD" dataDxfId="2" dataCellStyle="Normal 32 3"/>
    <tableColumn id="6" xr3:uid="{00000000-0010-0000-0500-000006000000}" name="EUR/AMD" dataDxfId="1" dataCellStyle="Normal 32 3"/>
    <tableColumn id="2" xr3:uid="{00000000-0010-0000-0500-000002000000}" name="RUB/AM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1.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8.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G57"/>
  <sheetViews>
    <sheetView topLeftCell="A40" zoomScale="110" zoomScaleNormal="110" workbookViewId="0">
      <selection activeCell="B55" sqref="B55"/>
    </sheetView>
  </sheetViews>
  <sheetFormatPr defaultColWidth="8.88671875" defaultRowHeight="13.5"/>
  <cols>
    <col min="1" max="1" width="11.44140625" style="3" customWidth="1"/>
    <col min="2" max="2" width="123.44140625" style="3" bestFit="1" customWidth="1"/>
    <col min="3" max="5" width="8.88671875" style="3"/>
    <col min="6" max="8" width="0" style="3" hidden="1" customWidth="1"/>
    <col min="9" max="9" width="14.88671875" style="3" customWidth="1"/>
    <col min="10" max="16384" width="8.88671875" style="3"/>
  </cols>
  <sheetData>
    <row r="1" spans="1:5">
      <c r="A1" s="1"/>
      <c r="B1" s="1" t="s">
        <v>261</v>
      </c>
    </row>
    <row r="2" spans="1:5">
      <c r="A2" s="1"/>
      <c r="B2" s="1"/>
    </row>
    <row r="3" spans="1:5" ht="20.100000000000001" customHeight="1">
      <c r="A3" s="43" t="s">
        <v>493</v>
      </c>
      <c r="B3" s="61" t="s">
        <v>262</v>
      </c>
    </row>
    <row r="4" spans="1:5" s="5" customFormat="1" ht="20.100000000000001" customHeight="1">
      <c r="A4" s="43" t="s">
        <v>494</v>
      </c>
      <c r="B4" s="278" t="s">
        <v>263</v>
      </c>
      <c r="C4" s="45"/>
      <c r="D4" s="45"/>
      <c r="E4" s="45"/>
    </row>
    <row r="5" spans="1:5" ht="20.100000000000001" customHeight="1">
      <c r="A5" s="43" t="s">
        <v>495</v>
      </c>
      <c r="B5" s="44" t="s">
        <v>264</v>
      </c>
    </row>
    <row r="6" spans="1:5" ht="20.100000000000001" customHeight="1">
      <c r="A6" s="43" t="s">
        <v>496</v>
      </c>
      <c r="B6" s="44" t="s">
        <v>265</v>
      </c>
    </row>
    <row r="7" spans="1:5" ht="20.100000000000001" customHeight="1">
      <c r="A7" s="43" t="s">
        <v>497</v>
      </c>
      <c r="B7" s="44" t="s">
        <v>266</v>
      </c>
    </row>
    <row r="8" spans="1:5" ht="20.100000000000001" customHeight="1">
      <c r="A8" s="43" t="s">
        <v>498</v>
      </c>
      <c r="B8" s="44" t="s">
        <v>267</v>
      </c>
    </row>
    <row r="9" spans="1:5" ht="20.100000000000001" customHeight="1">
      <c r="A9" s="43" t="s">
        <v>499</v>
      </c>
      <c r="B9" s="44" t="s">
        <v>268</v>
      </c>
    </row>
    <row r="10" spans="1:5" ht="20.100000000000001" customHeight="1">
      <c r="A10" s="43" t="s">
        <v>500</v>
      </c>
      <c r="B10" s="44" t="s">
        <v>269</v>
      </c>
    </row>
    <row r="11" spans="1:5" ht="20.100000000000001" customHeight="1">
      <c r="A11" s="43" t="s">
        <v>501</v>
      </c>
      <c r="B11" s="44" t="s">
        <v>270</v>
      </c>
    </row>
    <row r="12" spans="1:5" ht="20.100000000000001" customHeight="1">
      <c r="A12" s="43" t="s">
        <v>502</v>
      </c>
      <c r="B12" s="44" t="s">
        <v>271</v>
      </c>
    </row>
    <row r="13" spans="1:5" ht="20.100000000000001" customHeight="1">
      <c r="A13" s="43" t="s">
        <v>503</v>
      </c>
      <c r="B13" s="44" t="s">
        <v>272</v>
      </c>
    </row>
    <row r="14" spans="1:5" ht="20.100000000000001" customHeight="1">
      <c r="A14" s="43" t="s">
        <v>504</v>
      </c>
      <c r="B14" s="61" t="s">
        <v>262</v>
      </c>
    </row>
    <row r="15" spans="1:5" ht="20.100000000000001" customHeight="1">
      <c r="A15" s="43" t="s">
        <v>505</v>
      </c>
      <c r="B15" s="278" t="s">
        <v>273</v>
      </c>
    </row>
    <row r="16" spans="1:5" ht="20.100000000000001" customHeight="1">
      <c r="A16" s="43" t="s">
        <v>506</v>
      </c>
      <c r="B16" s="44" t="s">
        <v>274</v>
      </c>
    </row>
    <row r="17" spans="1:1011 1036:2036 2061:3061 3086:4086 4111:5111 5136:6136 6161:7161 7186:8186 8211:9211 9236:10236 10261:11261 11286:12286 12311:13311 13336:14336 14361:15336 15361:16361" ht="20.100000000000001" customHeight="1">
      <c r="A17" s="43" t="s">
        <v>507</v>
      </c>
      <c r="B17" s="44" t="s">
        <v>275</v>
      </c>
    </row>
    <row r="18" spans="1:1011 1036:2036 2061:3061 3086:4086 4111:5111 5136:6136 6161:7161 7186:8186 8211:9211 9236:10236 10261:11261 11286:12286 12311:13311 13336:14336 14361:15336 15361:16361" ht="20.100000000000001" customHeight="1">
      <c r="A18" s="43" t="s">
        <v>508</v>
      </c>
      <c r="B18" s="44" t="s">
        <v>276</v>
      </c>
      <c r="AJ18" s="4"/>
      <c r="BI18" s="4"/>
      <c r="CH18" s="4"/>
      <c r="DG18" s="4"/>
      <c r="EF18" s="4"/>
      <c r="FE18" s="4"/>
      <c r="GD18" s="4"/>
      <c r="HC18" s="4"/>
      <c r="IB18" s="4"/>
      <c r="JA18" s="4"/>
      <c r="JZ18" s="4"/>
      <c r="KY18" s="4"/>
      <c r="LX18" s="4"/>
      <c r="MW18" s="4"/>
      <c r="NV18" s="4"/>
      <c r="OU18" s="4"/>
      <c r="PT18" s="4"/>
      <c r="QS18" s="4"/>
      <c r="RR18" s="4"/>
      <c r="SQ18" s="4"/>
      <c r="TP18" s="4"/>
      <c r="UO18" s="4"/>
      <c r="VN18" s="4"/>
      <c r="WM18" s="4"/>
      <c r="XL18" s="4"/>
      <c r="YK18" s="4"/>
      <c r="ZJ18" s="4"/>
      <c r="AAI18" s="4"/>
      <c r="ABH18" s="4"/>
      <c r="ACG18" s="4"/>
      <c r="ADF18" s="4"/>
      <c r="AEE18" s="4"/>
      <c r="AFD18" s="4"/>
      <c r="AGC18" s="4"/>
      <c r="AHB18" s="4"/>
      <c r="AIA18" s="4"/>
      <c r="AIZ18" s="4"/>
      <c r="AJY18" s="4"/>
      <c r="AKX18" s="4"/>
      <c r="ALW18" s="4"/>
      <c r="AMV18" s="4"/>
      <c r="ANU18" s="4"/>
      <c r="AOT18" s="4"/>
      <c r="APS18" s="4"/>
      <c r="AQR18" s="4"/>
      <c r="ARQ18" s="4"/>
      <c r="ASP18" s="4"/>
      <c r="ATO18" s="4"/>
      <c r="AUN18" s="4"/>
      <c r="AVM18" s="4"/>
      <c r="AWL18" s="4"/>
      <c r="AXK18" s="4"/>
      <c r="AYJ18" s="4"/>
      <c r="AZI18" s="4"/>
      <c r="BAH18" s="4"/>
      <c r="BBG18" s="4"/>
      <c r="BCF18" s="4"/>
      <c r="BDE18" s="4"/>
      <c r="BED18" s="4"/>
      <c r="BFC18" s="4"/>
      <c r="BGB18" s="4"/>
      <c r="BHA18" s="4"/>
      <c r="BHZ18" s="4"/>
      <c r="BIY18" s="4"/>
      <c r="BJX18" s="4"/>
      <c r="BKW18" s="4"/>
      <c r="BLV18" s="4"/>
      <c r="BMU18" s="4"/>
      <c r="BNT18" s="4"/>
      <c r="BOS18" s="4"/>
      <c r="BPR18" s="4"/>
      <c r="BQQ18" s="4"/>
      <c r="BRP18" s="4"/>
      <c r="BSO18" s="4"/>
      <c r="BTN18" s="4"/>
      <c r="BUM18" s="4"/>
      <c r="BVL18" s="4"/>
      <c r="BWK18" s="4"/>
      <c r="BXJ18" s="4"/>
      <c r="BYI18" s="4"/>
      <c r="BZH18" s="4"/>
      <c r="CAG18" s="4"/>
      <c r="CBF18" s="4"/>
      <c r="CCE18" s="4"/>
      <c r="CDD18" s="4"/>
      <c r="CEC18" s="4"/>
      <c r="CFB18" s="4"/>
      <c r="CGA18" s="4"/>
      <c r="CGZ18" s="4"/>
      <c r="CHY18" s="4"/>
      <c r="CIX18" s="4"/>
      <c r="CJW18" s="4"/>
      <c r="CKV18" s="4"/>
      <c r="CLU18" s="4"/>
      <c r="CMT18" s="4"/>
      <c r="CNS18" s="4"/>
      <c r="COR18" s="4"/>
      <c r="CPQ18" s="4"/>
      <c r="CQP18" s="4"/>
      <c r="CRO18" s="4"/>
      <c r="CSN18" s="4"/>
      <c r="CTM18" s="4"/>
      <c r="CUL18" s="4"/>
      <c r="CVK18" s="4"/>
      <c r="CWJ18" s="4"/>
      <c r="CXI18" s="4"/>
      <c r="CYH18" s="4"/>
      <c r="CZG18" s="4"/>
      <c r="DAF18" s="4"/>
      <c r="DBE18" s="4"/>
      <c r="DCD18" s="4"/>
      <c r="DDC18" s="4"/>
      <c r="DEB18" s="4"/>
      <c r="DFA18" s="4"/>
      <c r="DFZ18" s="4"/>
      <c r="DGY18" s="4"/>
      <c r="DHX18" s="4"/>
      <c r="DIW18" s="4"/>
      <c r="DJV18" s="4"/>
      <c r="DKU18" s="4"/>
      <c r="DLT18" s="4"/>
      <c r="DMS18" s="4"/>
      <c r="DNR18" s="4"/>
      <c r="DOQ18" s="4"/>
      <c r="DPP18" s="4"/>
      <c r="DQO18" s="4"/>
      <c r="DRN18" s="4"/>
      <c r="DSM18" s="4"/>
      <c r="DTL18" s="4"/>
      <c r="DUK18" s="4"/>
      <c r="DVJ18" s="4"/>
      <c r="DWI18" s="4"/>
      <c r="DXH18" s="4"/>
      <c r="DYG18" s="4"/>
      <c r="DZF18" s="4"/>
      <c r="EAE18" s="4"/>
      <c r="EBD18" s="4"/>
      <c r="ECC18" s="4"/>
      <c r="EDB18" s="4"/>
      <c r="EEA18" s="4"/>
      <c r="EEZ18" s="4"/>
      <c r="EFY18" s="4"/>
      <c r="EGX18" s="4"/>
      <c r="EHW18" s="4"/>
      <c r="EIV18" s="4"/>
      <c r="EJU18" s="4"/>
      <c r="EKT18" s="4"/>
      <c r="ELS18" s="4"/>
      <c r="EMR18" s="4"/>
      <c r="ENQ18" s="4"/>
      <c r="EOP18" s="4"/>
      <c r="EPO18" s="4"/>
      <c r="EQN18" s="4"/>
      <c r="ERM18" s="4"/>
      <c r="ESL18" s="4"/>
      <c r="ETK18" s="4"/>
      <c r="EUJ18" s="4"/>
      <c r="EVI18" s="4"/>
      <c r="EWH18" s="4"/>
      <c r="EXG18" s="4"/>
      <c r="EYF18" s="4"/>
      <c r="EZE18" s="4"/>
      <c r="FAD18" s="4"/>
      <c r="FBC18" s="4"/>
      <c r="FCB18" s="4"/>
      <c r="FDA18" s="4"/>
      <c r="FDZ18" s="4"/>
      <c r="FEY18" s="4"/>
      <c r="FFX18" s="4"/>
      <c r="FGW18" s="4"/>
      <c r="FHV18" s="4"/>
      <c r="FIU18" s="4"/>
      <c r="FJT18" s="4"/>
      <c r="FKS18" s="4"/>
      <c r="FLR18" s="4"/>
      <c r="FMQ18" s="4"/>
      <c r="FNP18" s="4"/>
      <c r="FOO18" s="4"/>
      <c r="FPN18" s="4"/>
      <c r="FQM18" s="4"/>
      <c r="FRL18" s="4"/>
      <c r="FSK18" s="4"/>
      <c r="FTJ18" s="4"/>
      <c r="FUI18" s="4"/>
      <c r="FVH18" s="4"/>
      <c r="FWG18" s="4"/>
      <c r="FXF18" s="4"/>
      <c r="FYE18" s="4"/>
      <c r="FZD18" s="4"/>
      <c r="GAC18" s="4"/>
      <c r="GBB18" s="4"/>
      <c r="GCA18" s="4"/>
      <c r="GCZ18" s="4"/>
      <c r="GDY18" s="4"/>
      <c r="GEX18" s="4"/>
      <c r="GFW18" s="4"/>
      <c r="GGV18" s="4"/>
      <c r="GHU18" s="4"/>
      <c r="GIT18" s="4"/>
      <c r="GJS18" s="4"/>
      <c r="GKR18" s="4"/>
      <c r="GLQ18" s="4"/>
      <c r="GMP18" s="4"/>
      <c r="GNO18" s="4"/>
      <c r="GON18" s="4"/>
      <c r="GPM18" s="4"/>
      <c r="GQL18" s="4"/>
      <c r="GRK18" s="4"/>
      <c r="GSJ18" s="4"/>
      <c r="GTI18" s="4"/>
      <c r="GUH18" s="4"/>
      <c r="GVG18" s="4"/>
      <c r="GWF18" s="4"/>
      <c r="GXE18" s="4"/>
      <c r="GYD18" s="4"/>
      <c r="GZC18" s="4"/>
      <c r="HAB18" s="4"/>
      <c r="HBA18" s="4"/>
      <c r="HBZ18" s="4"/>
      <c r="HCY18" s="4"/>
      <c r="HDX18" s="4"/>
      <c r="HEW18" s="4"/>
      <c r="HFV18" s="4"/>
      <c r="HGU18" s="4"/>
      <c r="HHT18" s="4"/>
      <c r="HIS18" s="4"/>
      <c r="HJR18" s="4"/>
      <c r="HKQ18" s="4"/>
      <c r="HLP18" s="4"/>
      <c r="HMO18" s="4"/>
      <c r="HNN18" s="4"/>
      <c r="HOM18" s="4"/>
      <c r="HPL18" s="4"/>
      <c r="HQK18" s="4"/>
      <c r="HRJ18" s="4"/>
      <c r="HSI18" s="4"/>
      <c r="HTH18" s="4"/>
      <c r="HUG18" s="4"/>
      <c r="HVF18" s="4"/>
      <c r="HWE18" s="4"/>
      <c r="HXD18" s="4"/>
      <c r="HYC18" s="4"/>
      <c r="HZB18" s="4"/>
      <c r="IAA18" s="4"/>
      <c r="IAZ18" s="4"/>
      <c r="IBY18" s="4"/>
      <c r="ICX18" s="4"/>
      <c r="IDW18" s="4"/>
      <c r="IEV18" s="4"/>
      <c r="IFU18" s="4"/>
      <c r="IGT18" s="4"/>
      <c r="IHS18" s="4"/>
      <c r="IIR18" s="4"/>
      <c r="IJQ18" s="4"/>
      <c r="IKP18" s="4"/>
      <c r="ILO18" s="4"/>
      <c r="IMN18" s="4"/>
      <c r="INM18" s="4"/>
      <c r="IOL18" s="4"/>
      <c r="IPK18" s="4"/>
      <c r="IQJ18" s="4"/>
      <c r="IRI18" s="4"/>
      <c r="ISH18" s="4"/>
      <c r="ITG18" s="4"/>
      <c r="IUF18" s="4"/>
      <c r="IVE18" s="4"/>
      <c r="IWD18" s="4"/>
      <c r="IXC18" s="4"/>
      <c r="IYB18" s="4"/>
      <c r="IZA18" s="4"/>
      <c r="IZZ18" s="4"/>
      <c r="JAY18" s="4"/>
      <c r="JBX18" s="4"/>
      <c r="JCW18" s="4"/>
      <c r="JDV18" s="4"/>
      <c r="JEU18" s="4"/>
      <c r="JFT18" s="4"/>
      <c r="JGS18" s="4"/>
      <c r="JHR18" s="4"/>
      <c r="JIQ18" s="4"/>
      <c r="JJP18" s="4"/>
      <c r="JKO18" s="4"/>
      <c r="JLN18" s="4"/>
      <c r="JMM18" s="4"/>
      <c r="JNL18" s="4"/>
      <c r="JOK18" s="4"/>
      <c r="JPJ18" s="4"/>
      <c r="JQI18" s="4"/>
      <c r="JRH18" s="4"/>
      <c r="JSG18" s="4"/>
      <c r="JTF18" s="4"/>
      <c r="JUE18" s="4"/>
      <c r="JVD18" s="4"/>
      <c r="JWC18" s="4"/>
      <c r="JXB18" s="4"/>
      <c r="JYA18" s="4"/>
      <c r="JYZ18" s="4"/>
      <c r="JZY18" s="4"/>
      <c r="KAX18" s="4"/>
      <c r="KBW18" s="4"/>
      <c r="KCV18" s="4"/>
      <c r="KDU18" s="4"/>
      <c r="KET18" s="4"/>
      <c r="KFS18" s="4"/>
      <c r="KGR18" s="4"/>
      <c r="KHQ18" s="4"/>
      <c r="KIP18" s="4"/>
      <c r="KJO18" s="4"/>
      <c r="KKN18" s="4"/>
      <c r="KLM18" s="4"/>
      <c r="KML18" s="4"/>
      <c r="KNK18" s="4"/>
      <c r="KOJ18" s="4"/>
      <c r="KPI18" s="4"/>
      <c r="KQH18" s="4"/>
      <c r="KRG18" s="4"/>
      <c r="KSF18" s="4"/>
      <c r="KTE18" s="4"/>
      <c r="KUD18" s="4"/>
      <c r="KVC18" s="4"/>
      <c r="KWB18" s="4"/>
      <c r="KXA18" s="4"/>
      <c r="KXZ18" s="4"/>
      <c r="KYY18" s="4"/>
      <c r="KZX18" s="4"/>
      <c r="LAW18" s="4"/>
      <c r="LBV18" s="4"/>
      <c r="LCU18" s="4"/>
      <c r="LDT18" s="4"/>
      <c r="LES18" s="4"/>
      <c r="LFR18" s="4"/>
      <c r="LGQ18" s="4"/>
      <c r="LHP18" s="4"/>
      <c r="LIO18" s="4"/>
      <c r="LJN18" s="4"/>
      <c r="LKM18" s="4"/>
      <c r="LLL18" s="4"/>
      <c r="LMK18" s="4"/>
      <c r="LNJ18" s="4"/>
      <c r="LOI18" s="4"/>
      <c r="LPH18" s="4"/>
      <c r="LQG18" s="4"/>
      <c r="LRF18" s="4"/>
      <c r="LSE18" s="4"/>
      <c r="LTD18" s="4"/>
      <c r="LUC18" s="4"/>
      <c r="LVB18" s="4"/>
      <c r="LWA18" s="4"/>
      <c r="LWZ18" s="4"/>
      <c r="LXY18" s="4"/>
      <c r="LYX18" s="4"/>
      <c r="LZW18" s="4"/>
      <c r="MAV18" s="4"/>
      <c r="MBU18" s="4"/>
      <c r="MCT18" s="4"/>
      <c r="MDS18" s="4"/>
      <c r="MER18" s="4"/>
      <c r="MFQ18" s="4"/>
      <c r="MGP18" s="4"/>
      <c r="MHO18" s="4"/>
      <c r="MIN18" s="4"/>
      <c r="MJM18" s="4"/>
      <c r="MKL18" s="4"/>
      <c r="MLK18" s="4"/>
      <c r="MMJ18" s="4"/>
      <c r="MNI18" s="4"/>
      <c r="MOH18" s="4"/>
      <c r="MPG18" s="4"/>
      <c r="MQF18" s="4"/>
      <c r="MRE18" s="4"/>
      <c r="MSD18" s="4"/>
      <c r="MTC18" s="4"/>
      <c r="MUB18" s="4"/>
      <c r="MVA18" s="4"/>
      <c r="MVZ18" s="4"/>
      <c r="MWY18" s="4"/>
      <c r="MXX18" s="4"/>
      <c r="MYW18" s="4"/>
      <c r="MZV18" s="4"/>
      <c r="NAU18" s="4"/>
      <c r="NBT18" s="4"/>
      <c r="NCS18" s="4"/>
      <c r="NDR18" s="4"/>
      <c r="NEQ18" s="4"/>
      <c r="NFP18" s="4"/>
      <c r="NGO18" s="4"/>
      <c r="NHN18" s="4"/>
      <c r="NIM18" s="4"/>
      <c r="NJL18" s="4"/>
      <c r="NKK18" s="4"/>
      <c r="NLJ18" s="4"/>
      <c r="NMI18" s="4"/>
      <c r="NNH18" s="4"/>
      <c r="NOG18" s="4"/>
      <c r="NPF18" s="4"/>
      <c r="NQE18" s="4"/>
      <c r="NRD18" s="4"/>
      <c r="NSC18" s="4"/>
      <c r="NTB18" s="4"/>
      <c r="NUA18" s="4"/>
      <c r="NUZ18" s="4"/>
      <c r="NVY18" s="4"/>
      <c r="NWX18" s="4"/>
      <c r="NXW18" s="4"/>
      <c r="NYV18" s="4"/>
      <c r="NZU18" s="4"/>
      <c r="OAT18" s="4"/>
      <c r="OBS18" s="4"/>
      <c r="OCR18" s="4"/>
      <c r="ODQ18" s="4"/>
      <c r="OEP18" s="4"/>
      <c r="OFO18" s="4"/>
      <c r="OGN18" s="4"/>
      <c r="OHM18" s="4"/>
      <c r="OIL18" s="4"/>
      <c r="OJK18" s="4"/>
      <c r="OKJ18" s="4"/>
      <c r="OLI18" s="4"/>
      <c r="OMH18" s="4"/>
      <c r="ONG18" s="4"/>
      <c r="OOF18" s="4"/>
      <c r="OPE18" s="4"/>
      <c r="OQD18" s="4"/>
      <c r="ORC18" s="4"/>
      <c r="OSB18" s="4"/>
      <c r="OTA18" s="4"/>
      <c r="OTZ18" s="4"/>
      <c r="OUY18" s="4"/>
      <c r="OVX18" s="4"/>
      <c r="OWW18" s="4"/>
      <c r="OXV18" s="4"/>
      <c r="OYU18" s="4"/>
      <c r="OZT18" s="4"/>
      <c r="PAS18" s="4"/>
      <c r="PBR18" s="4"/>
      <c r="PCQ18" s="4"/>
      <c r="PDP18" s="4"/>
      <c r="PEO18" s="4"/>
      <c r="PFN18" s="4"/>
      <c r="PGM18" s="4"/>
      <c r="PHL18" s="4"/>
      <c r="PIK18" s="4"/>
      <c r="PJJ18" s="4"/>
      <c r="PKI18" s="4"/>
      <c r="PLH18" s="4"/>
      <c r="PMG18" s="4"/>
      <c r="PNF18" s="4"/>
      <c r="POE18" s="4"/>
      <c r="PPD18" s="4"/>
      <c r="PQC18" s="4"/>
      <c r="PRB18" s="4"/>
      <c r="PSA18" s="4"/>
      <c r="PSZ18" s="4"/>
      <c r="PTY18" s="4"/>
      <c r="PUX18" s="4"/>
      <c r="PVW18" s="4"/>
      <c r="PWV18" s="4"/>
      <c r="PXU18" s="4"/>
      <c r="PYT18" s="4"/>
      <c r="PZS18" s="4"/>
      <c r="QAR18" s="4"/>
      <c r="QBQ18" s="4"/>
      <c r="QCP18" s="4"/>
      <c r="QDO18" s="4"/>
      <c r="QEN18" s="4"/>
      <c r="QFM18" s="4"/>
      <c r="QGL18" s="4"/>
      <c r="QHK18" s="4"/>
      <c r="QIJ18" s="4"/>
      <c r="QJI18" s="4"/>
      <c r="QKH18" s="4"/>
      <c r="QLG18" s="4"/>
      <c r="QMF18" s="4"/>
      <c r="QNE18" s="4"/>
      <c r="QOD18" s="4"/>
      <c r="QPC18" s="4"/>
      <c r="QQB18" s="4"/>
      <c r="QRA18" s="4"/>
      <c r="QRZ18" s="4"/>
      <c r="QSY18" s="4"/>
      <c r="QTX18" s="4"/>
      <c r="QUW18" s="4"/>
      <c r="QVV18" s="4"/>
      <c r="QWU18" s="4"/>
      <c r="QXT18" s="4"/>
      <c r="QYS18" s="4"/>
      <c r="QZR18" s="4"/>
      <c r="RAQ18" s="4"/>
      <c r="RBP18" s="4"/>
      <c r="RCO18" s="4"/>
      <c r="RDN18" s="4"/>
      <c r="REM18" s="4"/>
      <c r="RFL18" s="4"/>
      <c r="RGK18" s="4"/>
      <c r="RHJ18" s="4"/>
      <c r="RII18" s="4"/>
      <c r="RJH18" s="4"/>
      <c r="RKG18" s="4"/>
      <c r="RLF18" s="4"/>
      <c r="RME18" s="4"/>
      <c r="RND18" s="4"/>
      <c r="ROC18" s="4"/>
      <c r="RPB18" s="4"/>
      <c r="RQA18" s="4"/>
      <c r="RQZ18" s="4"/>
      <c r="RRY18" s="4"/>
      <c r="RSX18" s="4"/>
      <c r="RTW18" s="4"/>
      <c r="RUV18" s="4"/>
      <c r="RVU18" s="4"/>
      <c r="RWT18" s="4"/>
      <c r="RXS18" s="4"/>
      <c r="RYR18" s="4"/>
      <c r="RZQ18" s="4"/>
      <c r="SAP18" s="4"/>
      <c r="SBO18" s="4"/>
      <c r="SCN18" s="4"/>
      <c r="SDM18" s="4"/>
      <c r="SEL18" s="4"/>
      <c r="SFK18" s="4"/>
      <c r="SGJ18" s="4"/>
      <c r="SHI18" s="4"/>
      <c r="SIH18" s="4"/>
      <c r="SJG18" s="4"/>
      <c r="SKF18" s="4"/>
      <c r="SLE18" s="4"/>
      <c r="SMD18" s="4"/>
      <c r="SNC18" s="4"/>
      <c r="SOB18" s="4"/>
      <c r="SPA18" s="4"/>
      <c r="SPZ18" s="4"/>
      <c r="SQY18" s="4"/>
      <c r="SRX18" s="4"/>
      <c r="SSW18" s="4"/>
      <c r="STV18" s="4"/>
      <c r="SUU18" s="4"/>
      <c r="SVT18" s="4"/>
      <c r="SWS18" s="4"/>
      <c r="SXR18" s="4"/>
      <c r="SYQ18" s="4"/>
      <c r="SZP18" s="4"/>
      <c r="TAO18" s="4"/>
      <c r="TBN18" s="4"/>
      <c r="TCM18" s="4"/>
      <c r="TDL18" s="4"/>
      <c r="TEK18" s="4"/>
      <c r="TFJ18" s="4"/>
      <c r="TGI18" s="4"/>
      <c r="THH18" s="4"/>
      <c r="TIG18" s="4"/>
      <c r="TJF18" s="4"/>
      <c r="TKE18" s="4"/>
      <c r="TLD18" s="4"/>
      <c r="TMC18" s="4"/>
      <c r="TNB18" s="4"/>
      <c r="TOA18" s="4"/>
      <c r="TOZ18" s="4"/>
      <c r="TPY18" s="4"/>
      <c r="TQX18" s="4"/>
      <c r="TRW18" s="4"/>
      <c r="TSV18" s="4"/>
      <c r="TTU18" s="4"/>
      <c r="TUT18" s="4"/>
      <c r="TVS18" s="4"/>
      <c r="TWR18" s="4"/>
      <c r="TXQ18" s="4"/>
      <c r="TYP18" s="4"/>
      <c r="TZO18" s="4"/>
      <c r="UAN18" s="4"/>
      <c r="UBM18" s="4"/>
      <c r="UCL18" s="4"/>
      <c r="UDK18" s="4"/>
      <c r="UEJ18" s="4"/>
      <c r="UFI18" s="4"/>
      <c r="UGH18" s="4"/>
      <c r="UHG18" s="4"/>
      <c r="UIF18" s="4"/>
      <c r="UJE18" s="4"/>
      <c r="UKD18" s="4"/>
      <c r="ULC18" s="4"/>
      <c r="UMB18" s="4"/>
      <c r="UNA18" s="4"/>
      <c r="UNZ18" s="4"/>
      <c r="UOY18" s="4"/>
      <c r="UPX18" s="4"/>
      <c r="UQW18" s="4"/>
      <c r="URV18" s="4"/>
      <c r="USU18" s="4"/>
      <c r="UTT18" s="4"/>
      <c r="UUS18" s="4"/>
      <c r="UVR18" s="4"/>
      <c r="UWQ18" s="4"/>
      <c r="UXP18" s="4"/>
      <c r="UYO18" s="4"/>
      <c r="UZN18" s="4"/>
      <c r="VAM18" s="4"/>
      <c r="VBL18" s="4"/>
      <c r="VCK18" s="4"/>
      <c r="VDJ18" s="4"/>
      <c r="VEI18" s="4"/>
      <c r="VFH18" s="4"/>
      <c r="VGG18" s="4"/>
      <c r="VHF18" s="4"/>
      <c r="VIE18" s="4"/>
      <c r="VJD18" s="4"/>
      <c r="VKC18" s="4"/>
      <c r="VLB18" s="4"/>
      <c r="VMA18" s="4"/>
      <c r="VMZ18" s="4"/>
      <c r="VNY18" s="4"/>
      <c r="VOX18" s="4"/>
      <c r="VPW18" s="4"/>
      <c r="VQV18" s="4"/>
      <c r="VRU18" s="4"/>
      <c r="VST18" s="4"/>
      <c r="VTS18" s="4"/>
      <c r="VUR18" s="4"/>
      <c r="VVQ18" s="4"/>
      <c r="VWP18" s="4"/>
      <c r="VXO18" s="4"/>
      <c r="VYN18" s="4"/>
      <c r="VZM18" s="4"/>
      <c r="WAL18" s="4"/>
      <c r="WBK18" s="4"/>
      <c r="WCJ18" s="4"/>
      <c r="WDI18" s="4"/>
      <c r="WEH18" s="4"/>
      <c r="WFG18" s="4"/>
      <c r="WGF18" s="4"/>
      <c r="WHE18" s="4"/>
      <c r="WID18" s="4"/>
      <c r="WJC18" s="4"/>
      <c r="WKB18" s="4"/>
      <c r="WLA18" s="4"/>
      <c r="WLZ18" s="4"/>
      <c r="WMY18" s="4"/>
      <c r="WNX18" s="4"/>
      <c r="WOW18" s="4"/>
      <c r="WPV18" s="4"/>
      <c r="WQU18" s="4"/>
      <c r="WRT18" s="4"/>
      <c r="WSS18" s="4"/>
      <c r="WTR18" s="4"/>
      <c r="WUQ18" s="4"/>
      <c r="WVP18" s="4"/>
      <c r="WWO18" s="4"/>
      <c r="WXN18" s="4"/>
      <c r="WYM18" s="4"/>
      <c r="WZL18" s="4"/>
      <c r="XAK18" s="4"/>
      <c r="XBJ18" s="4"/>
      <c r="XCI18" s="4"/>
      <c r="XDH18" s="4"/>
      <c r="XEG18" s="4"/>
    </row>
    <row r="19" spans="1:1011 1036:2036 2061:3061 3086:4086 4111:5111 5136:6136 6161:7161 7186:8186 8211:9211 9236:10236 10261:11261 11286:12286 12311:13311 13336:14336 14361:15336 15361:16361" ht="20.100000000000001" customHeight="1">
      <c r="A19" s="43" t="s">
        <v>509</v>
      </c>
      <c r="B19" s="44" t="s">
        <v>277</v>
      </c>
      <c r="AJ19" s="4"/>
      <c r="BI19" s="4"/>
      <c r="CH19" s="4"/>
      <c r="DG19" s="4"/>
      <c r="EF19" s="4"/>
      <c r="FE19" s="4"/>
      <c r="GD19" s="4"/>
      <c r="HC19" s="4"/>
      <c r="IB19" s="4"/>
      <c r="JA19" s="4"/>
      <c r="JZ19" s="4"/>
      <c r="KY19" s="4"/>
      <c r="LX19" s="4"/>
      <c r="MW19" s="4"/>
      <c r="NV19" s="4"/>
      <c r="OU19" s="4"/>
      <c r="PT19" s="4"/>
      <c r="QS19" s="4"/>
      <c r="RR19" s="4"/>
      <c r="SQ19" s="4"/>
      <c r="TP19" s="4"/>
      <c r="UO19" s="4"/>
      <c r="VN19" s="4"/>
      <c r="WM19" s="4"/>
      <c r="XL19" s="4"/>
      <c r="YK19" s="4"/>
      <c r="ZJ19" s="4"/>
      <c r="AAI19" s="4"/>
      <c r="ABH19" s="4"/>
      <c r="ACG19" s="4"/>
      <c r="ADF19" s="4"/>
      <c r="AEE19" s="4"/>
      <c r="AFD19" s="4"/>
      <c r="AGC19" s="4"/>
      <c r="AHB19" s="4"/>
      <c r="AIA19" s="4"/>
      <c r="AIZ19" s="4"/>
      <c r="AJY19" s="4"/>
      <c r="AKX19" s="4"/>
      <c r="ALW19" s="4"/>
      <c r="AMV19" s="4"/>
      <c r="ANU19" s="4"/>
      <c r="AOT19" s="4"/>
      <c r="APS19" s="4"/>
      <c r="AQR19" s="4"/>
      <c r="ARQ19" s="4"/>
      <c r="ASP19" s="4"/>
      <c r="ATO19" s="4"/>
      <c r="AUN19" s="4"/>
      <c r="AVM19" s="4"/>
      <c r="AWL19" s="4"/>
      <c r="AXK19" s="4"/>
      <c r="AYJ19" s="4"/>
      <c r="AZI19" s="4"/>
      <c r="BAH19" s="4"/>
      <c r="BBG19" s="4"/>
      <c r="BCF19" s="4"/>
      <c r="BDE19" s="4"/>
      <c r="BED19" s="4"/>
      <c r="BFC19" s="4"/>
      <c r="BGB19" s="4"/>
      <c r="BHA19" s="4"/>
      <c r="BHZ19" s="4"/>
      <c r="BIY19" s="4"/>
      <c r="BJX19" s="4"/>
      <c r="BKW19" s="4"/>
      <c r="BLV19" s="4"/>
      <c r="BMU19" s="4"/>
      <c r="BNT19" s="4"/>
      <c r="BOS19" s="4"/>
      <c r="BPR19" s="4"/>
      <c r="BQQ19" s="4"/>
      <c r="BRP19" s="4"/>
      <c r="BSO19" s="4"/>
      <c r="BTN19" s="4"/>
      <c r="BUM19" s="4"/>
      <c r="BVL19" s="4"/>
      <c r="BWK19" s="4"/>
      <c r="BXJ19" s="4"/>
      <c r="BYI19" s="4"/>
      <c r="BZH19" s="4"/>
      <c r="CAG19" s="4"/>
      <c r="CBF19" s="4"/>
      <c r="CCE19" s="4"/>
      <c r="CDD19" s="4"/>
      <c r="CEC19" s="4"/>
      <c r="CFB19" s="4"/>
      <c r="CGA19" s="4"/>
      <c r="CGZ19" s="4"/>
      <c r="CHY19" s="4"/>
      <c r="CIX19" s="4"/>
      <c r="CJW19" s="4"/>
      <c r="CKV19" s="4"/>
      <c r="CLU19" s="4"/>
      <c r="CMT19" s="4"/>
      <c r="CNS19" s="4"/>
      <c r="COR19" s="4"/>
      <c r="CPQ19" s="4"/>
      <c r="CQP19" s="4"/>
      <c r="CRO19" s="4"/>
      <c r="CSN19" s="4"/>
      <c r="CTM19" s="4"/>
      <c r="CUL19" s="4"/>
      <c r="CVK19" s="4"/>
      <c r="CWJ19" s="4"/>
      <c r="CXI19" s="4"/>
      <c r="CYH19" s="4"/>
      <c r="CZG19" s="4"/>
      <c r="DAF19" s="4"/>
      <c r="DBE19" s="4"/>
      <c r="DCD19" s="4"/>
      <c r="DDC19" s="4"/>
      <c r="DEB19" s="4"/>
      <c r="DFA19" s="4"/>
      <c r="DFZ19" s="4"/>
      <c r="DGY19" s="4"/>
      <c r="DHX19" s="4"/>
      <c r="DIW19" s="4"/>
      <c r="DJV19" s="4"/>
      <c r="DKU19" s="4"/>
      <c r="DLT19" s="4"/>
      <c r="DMS19" s="4"/>
      <c r="DNR19" s="4"/>
      <c r="DOQ19" s="4"/>
      <c r="DPP19" s="4"/>
      <c r="DQO19" s="4"/>
      <c r="DRN19" s="4"/>
      <c r="DSM19" s="4"/>
      <c r="DTL19" s="4"/>
      <c r="DUK19" s="4"/>
      <c r="DVJ19" s="4"/>
      <c r="DWI19" s="4"/>
      <c r="DXH19" s="4"/>
      <c r="DYG19" s="4"/>
      <c r="DZF19" s="4"/>
      <c r="EAE19" s="4"/>
      <c r="EBD19" s="4"/>
      <c r="ECC19" s="4"/>
      <c r="EDB19" s="4"/>
      <c r="EEA19" s="4"/>
      <c r="EEZ19" s="4"/>
      <c r="EFY19" s="4"/>
      <c r="EGX19" s="4"/>
      <c r="EHW19" s="4"/>
      <c r="EIV19" s="4"/>
      <c r="EJU19" s="4"/>
      <c r="EKT19" s="4"/>
      <c r="ELS19" s="4"/>
      <c r="EMR19" s="4"/>
      <c r="ENQ19" s="4"/>
      <c r="EOP19" s="4"/>
      <c r="EPO19" s="4"/>
      <c r="EQN19" s="4"/>
      <c r="ERM19" s="4"/>
      <c r="ESL19" s="4"/>
      <c r="ETK19" s="4"/>
      <c r="EUJ19" s="4"/>
      <c r="EVI19" s="4"/>
      <c r="EWH19" s="4"/>
      <c r="EXG19" s="4"/>
      <c r="EYF19" s="4"/>
      <c r="EZE19" s="4"/>
      <c r="FAD19" s="4"/>
      <c r="FBC19" s="4"/>
      <c r="FCB19" s="4"/>
      <c r="FDA19" s="4"/>
      <c r="FDZ19" s="4"/>
      <c r="FEY19" s="4"/>
      <c r="FFX19" s="4"/>
      <c r="FGW19" s="4"/>
      <c r="FHV19" s="4"/>
      <c r="FIU19" s="4"/>
      <c r="FJT19" s="4"/>
      <c r="FKS19" s="4"/>
      <c r="FLR19" s="4"/>
      <c r="FMQ19" s="4"/>
      <c r="FNP19" s="4"/>
      <c r="FOO19" s="4"/>
      <c r="FPN19" s="4"/>
      <c r="FQM19" s="4"/>
      <c r="FRL19" s="4"/>
      <c r="FSK19" s="4"/>
      <c r="FTJ19" s="4"/>
      <c r="FUI19" s="4"/>
      <c r="FVH19" s="4"/>
      <c r="FWG19" s="4"/>
      <c r="FXF19" s="4"/>
      <c r="FYE19" s="4"/>
      <c r="FZD19" s="4"/>
      <c r="GAC19" s="4"/>
      <c r="GBB19" s="4"/>
      <c r="GCA19" s="4"/>
      <c r="GCZ19" s="4"/>
      <c r="GDY19" s="4"/>
      <c r="GEX19" s="4"/>
      <c r="GFW19" s="4"/>
      <c r="GGV19" s="4"/>
      <c r="GHU19" s="4"/>
      <c r="GIT19" s="4"/>
      <c r="GJS19" s="4"/>
      <c r="GKR19" s="4"/>
      <c r="GLQ19" s="4"/>
      <c r="GMP19" s="4"/>
      <c r="GNO19" s="4"/>
      <c r="GON19" s="4"/>
      <c r="GPM19" s="4"/>
      <c r="GQL19" s="4"/>
      <c r="GRK19" s="4"/>
      <c r="GSJ19" s="4"/>
      <c r="GTI19" s="4"/>
      <c r="GUH19" s="4"/>
      <c r="GVG19" s="4"/>
      <c r="GWF19" s="4"/>
      <c r="GXE19" s="4"/>
      <c r="GYD19" s="4"/>
      <c r="GZC19" s="4"/>
      <c r="HAB19" s="4"/>
      <c r="HBA19" s="4"/>
      <c r="HBZ19" s="4"/>
      <c r="HCY19" s="4"/>
      <c r="HDX19" s="4"/>
      <c r="HEW19" s="4"/>
      <c r="HFV19" s="4"/>
      <c r="HGU19" s="4"/>
      <c r="HHT19" s="4"/>
      <c r="HIS19" s="4"/>
      <c r="HJR19" s="4"/>
      <c r="HKQ19" s="4"/>
      <c r="HLP19" s="4"/>
      <c r="HMO19" s="4"/>
      <c r="HNN19" s="4"/>
      <c r="HOM19" s="4"/>
      <c r="HPL19" s="4"/>
      <c r="HQK19" s="4"/>
      <c r="HRJ19" s="4"/>
      <c r="HSI19" s="4"/>
      <c r="HTH19" s="4"/>
      <c r="HUG19" s="4"/>
      <c r="HVF19" s="4"/>
      <c r="HWE19" s="4"/>
      <c r="HXD19" s="4"/>
      <c r="HYC19" s="4"/>
      <c r="HZB19" s="4"/>
      <c r="IAA19" s="4"/>
      <c r="IAZ19" s="4"/>
      <c r="IBY19" s="4"/>
      <c r="ICX19" s="4"/>
      <c r="IDW19" s="4"/>
      <c r="IEV19" s="4"/>
      <c r="IFU19" s="4"/>
      <c r="IGT19" s="4"/>
      <c r="IHS19" s="4"/>
      <c r="IIR19" s="4"/>
      <c r="IJQ19" s="4"/>
      <c r="IKP19" s="4"/>
      <c r="ILO19" s="4"/>
      <c r="IMN19" s="4"/>
      <c r="INM19" s="4"/>
      <c r="IOL19" s="4"/>
      <c r="IPK19" s="4"/>
      <c r="IQJ19" s="4"/>
      <c r="IRI19" s="4"/>
      <c r="ISH19" s="4"/>
      <c r="ITG19" s="4"/>
      <c r="IUF19" s="4"/>
      <c r="IVE19" s="4"/>
      <c r="IWD19" s="4"/>
      <c r="IXC19" s="4"/>
      <c r="IYB19" s="4"/>
      <c r="IZA19" s="4"/>
      <c r="IZZ19" s="4"/>
      <c r="JAY19" s="4"/>
      <c r="JBX19" s="4"/>
      <c r="JCW19" s="4"/>
      <c r="JDV19" s="4"/>
      <c r="JEU19" s="4"/>
      <c r="JFT19" s="4"/>
      <c r="JGS19" s="4"/>
      <c r="JHR19" s="4"/>
      <c r="JIQ19" s="4"/>
      <c r="JJP19" s="4"/>
      <c r="JKO19" s="4"/>
      <c r="JLN19" s="4"/>
      <c r="JMM19" s="4"/>
      <c r="JNL19" s="4"/>
      <c r="JOK19" s="4"/>
      <c r="JPJ19" s="4"/>
      <c r="JQI19" s="4"/>
      <c r="JRH19" s="4"/>
      <c r="JSG19" s="4"/>
      <c r="JTF19" s="4"/>
      <c r="JUE19" s="4"/>
      <c r="JVD19" s="4"/>
      <c r="JWC19" s="4"/>
      <c r="JXB19" s="4"/>
      <c r="JYA19" s="4"/>
      <c r="JYZ19" s="4"/>
      <c r="JZY19" s="4"/>
      <c r="KAX19" s="4"/>
      <c r="KBW19" s="4"/>
      <c r="KCV19" s="4"/>
      <c r="KDU19" s="4"/>
      <c r="KET19" s="4"/>
      <c r="KFS19" s="4"/>
      <c r="KGR19" s="4"/>
      <c r="KHQ19" s="4"/>
      <c r="KIP19" s="4"/>
      <c r="KJO19" s="4"/>
      <c r="KKN19" s="4"/>
      <c r="KLM19" s="4"/>
      <c r="KML19" s="4"/>
      <c r="KNK19" s="4"/>
      <c r="KOJ19" s="4"/>
      <c r="KPI19" s="4"/>
      <c r="KQH19" s="4"/>
      <c r="KRG19" s="4"/>
      <c r="KSF19" s="4"/>
      <c r="KTE19" s="4"/>
      <c r="KUD19" s="4"/>
      <c r="KVC19" s="4"/>
      <c r="KWB19" s="4"/>
      <c r="KXA19" s="4"/>
      <c r="KXZ19" s="4"/>
      <c r="KYY19" s="4"/>
      <c r="KZX19" s="4"/>
      <c r="LAW19" s="4"/>
      <c r="LBV19" s="4"/>
      <c r="LCU19" s="4"/>
      <c r="LDT19" s="4"/>
      <c r="LES19" s="4"/>
      <c r="LFR19" s="4"/>
      <c r="LGQ19" s="4"/>
      <c r="LHP19" s="4"/>
      <c r="LIO19" s="4"/>
      <c r="LJN19" s="4"/>
      <c r="LKM19" s="4"/>
      <c r="LLL19" s="4"/>
      <c r="LMK19" s="4"/>
      <c r="LNJ19" s="4"/>
      <c r="LOI19" s="4"/>
      <c r="LPH19" s="4"/>
      <c r="LQG19" s="4"/>
      <c r="LRF19" s="4"/>
      <c r="LSE19" s="4"/>
      <c r="LTD19" s="4"/>
      <c r="LUC19" s="4"/>
      <c r="LVB19" s="4"/>
      <c r="LWA19" s="4"/>
      <c r="LWZ19" s="4"/>
      <c r="LXY19" s="4"/>
      <c r="LYX19" s="4"/>
      <c r="LZW19" s="4"/>
      <c r="MAV19" s="4"/>
      <c r="MBU19" s="4"/>
      <c r="MCT19" s="4"/>
      <c r="MDS19" s="4"/>
      <c r="MER19" s="4"/>
      <c r="MFQ19" s="4"/>
      <c r="MGP19" s="4"/>
      <c r="MHO19" s="4"/>
      <c r="MIN19" s="4"/>
      <c r="MJM19" s="4"/>
      <c r="MKL19" s="4"/>
      <c r="MLK19" s="4"/>
      <c r="MMJ19" s="4"/>
      <c r="MNI19" s="4"/>
      <c r="MOH19" s="4"/>
      <c r="MPG19" s="4"/>
      <c r="MQF19" s="4"/>
      <c r="MRE19" s="4"/>
      <c r="MSD19" s="4"/>
      <c r="MTC19" s="4"/>
      <c r="MUB19" s="4"/>
      <c r="MVA19" s="4"/>
      <c r="MVZ19" s="4"/>
      <c r="MWY19" s="4"/>
      <c r="MXX19" s="4"/>
      <c r="MYW19" s="4"/>
      <c r="MZV19" s="4"/>
      <c r="NAU19" s="4"/>
      <c r="NBT19" s="4"/>
      <c r="NCS19" s="4"/>
      <c r="NDR19" s="4"/>
      <c r="NEQ19" s="4"/>
      <c r="NFP19" s="4"/>
      <c r="NGO19" s="4"/>
      <c r="NHN19" s="4"/>
      <c r="NIM19" s="4"/>
      <c r="NJL19" s="4"/>
      <c r="NKK19" s="4"/>
      <c r="NLJ19" s="4"/>
      <c r="NMI19" s="4"/>
      <c r="NNH19" s="4"/>
      <c r="NOG19" s="4"/>
      <c r="NPF19" s="4"/>
      <c r="NQE19" s="4"/>
      <c r="NRD19" s="4"/>
      <c r="NSC19" s="4"/>
      <c r="NTB19" s="4"/>
      <c r="NUA19" s="4"/>
      <c r="NUZ19" s="4"/>
      <c r="NVY19" s="4"/>
      <c r="NWX19" s="4"/>
      <c r="NXW19" s="4"/>
      <c r="NYV19" s="4"/>
      <c r="NZU19" s="4"/>
      <c r="OAT19" s="4"/>
      <c r="OBS19" s="4"/>
      <c r="OCR19" s="4"/>
      <c r="ODQ19" s="4"/>
      <c r="OEP19" s="4"/>
      <c r="OFO19" s="4"/>
      <c r="OGN19" s="4"/>
      <c r="OHM19" s="4"/>
      <c r="OIL19" s="4"/>
      <c r="OJK19" s="4"/>
      <c r="OKJ19" s="4"/>
      <c r="OLI19" s="4"/>
      <c r="OMH19" s="4"/>
      <c r="ONG19" s="4"/>
      <c r="OOF19" s="4"/>
      <c r="OPE19" s="4"/>
      <c r="OQD19" s="4"/>
      <c r="ORC19" s="4"/>
      <c r="OSB19" s="4"/>
      <c r="OTA19" s="4"/>
      <c r="OTZ19" s="4"/>
      <c r="OUY19" s="4"/>
      <c r="OVX19" s="4"/>
      <c r="OWW19" s="4"/>
      <c r="OXV19" s="4"/>
      <c r="OYU19" s="4"/>
      <c r="OZT19" s="4"/>
      <c r="PAS19" s="4"/>
      <c r="PBR19" s="4"/>
      <c r="PCQ19" s="4"/>
      <c r="PDP19" s="4"/>
      <c r="PEO19" s="4"/>
      <c r="PFN19" s="4"/>
      <c r="PGM19" s="4"/>
      <c r="PHL19" s="4"/>
      <c r="PIK19" s="4"/>
      <c r="PJJ19" s="4"/>
      <c r="PKI19" s="4"/>
      <c r="PLH19" s="4"/>
      <c r="PMG19" s="4"/>
      <c r="PNF19" s="4"/>
      <c r="POE19" s="4"/>
      <c r="PPD19" s="4"/>
      <c r="PQC19" s="4"/>
      <c r="PRB19" s="4"/>
      <c r="PSA19" s="4"/>
      <c r="PSZ19" s="4"/>
      <c r="PTY19" s="4"/>
      <c r="PUX19" s="4"/>
      <c r="PVW19" s="4"/>
      <c r="PWV19" s="4"/>
      <c r="PXU19" s="4"/>
      <c r="PYT19" s="4"/>
      <c r="PZS19" s="4"/>
      <c r="QAR19" s="4"/>
      <c r="QBQ19" s="4"/>
      <c r="QCP19" s="4"/>
      <c r="QDO19" s="4"/>
      <c r="QEN19" s="4"/>
      <c r="QFM19" s="4"/>
      <c r="QGL19" s="4"/>
      <c r="QHK19" s="4"/>
      <c r="QIJ19" s="4"/>
      <c r="QJI19" s="4"/>
      <c r="QKH19" s="4"/>
      <c r="QLG19" s="4"/>
      <c r="QMF19" s="4"/>
      <c r="QNE19" s="4"/>
      <c r="QOD19" s="4"/>
      <c r="QPC19" s="4"/>
      <c r="QQB19" s="4"/>
      <c r="QRA19" s="4"/>
      <c r="QRZ19" s="4"/>
      <c r="QSY19" s="4"/>
      <c r="QTX19" s="4"/>
      <c r="QUW19" s="4"/>
      <c r="QVV19" s="4"/>
      <c r="QWU19" s="4"/>
      <c r="QXT19" s="4"/>
      <c r="QYS19" s="4"/>
      <c r="QZR19" s="4"/>
      <c r="RAQ19" s="4"/>
      <c r="RBP19" s="4"/>
      <c r="RCO19" s="4"/>
      <c r="RDN19" s="4"/>
      <c r="REM19" s="4"/>
      <c r="RFL19" s="4"/>
      <c r="RGK19" s="4"/>
      <c r="RHJ19" s="4"/>
      <c r="RII19" s="4"/>
      <c r="RJH19" s="4"/>
      <c r="RKG19" s="4"/>
      <c r="RLF19" s="4"/>
      <c r="RME19" s="4"/>
      <c r="RND19" s="4"/>
      <c r="ROC19" s="4"/>
      <c r="RPB19" s="4"/>
      <c r="RQA19" s="4"/>
      <c r="RQZ19" s="4"/>
      <c r="RRY19" s="4"/>
      <c r="RSX19" s="4"/>
      <c r="RTW19" s="4"/>
      <c r="RUV19" s="4"/>
      <c r="RVU19" s="4"/>
      <c r="RWT19" s="4"/>
      <c r="RXS19" s="4"/>
      <c r="RYR19" s="4"/>
      <c r="RZQ19" s="4"/>
      <c r="SAP19" s="4"/>
      <c r="SBO19" s="4"/>
      <c r="SCN19" s="4"/>
      <c r="SDM19" s="4"/>
      <c r="SEL19" s="4"/>
      <c r="SFK19" s="4"/>
      <c r="SGJ19" s="4"/>
      <c r="SHI19" s="4"/>
      <c r="SIH19" s="4"/>
      <c r="SJG19" s="4"/>
      <c r="SKF19" s="4"/>
      <c r="SLE19" s="4"/>
      <c r="SMD19" s="4"/>
      <c r="SNC19" s="4"/>
      <c r="SOB19" s="4"/>
      <c r="SPA19" s="4"/>
      <c r="SPZ19" s="4"/>
      <c r="SQY19" s="4"/>
      <c r="SRX19" s="4"/>
      <c r="SSW19" s="4"/>
      <c r="STV19" s="4"/>
      <c r="SUU19" s="4"/>
      <c r="SVT19" s="4"/>
      <c r="SWS19" s="4"/>
      <c r="SXR19" s="4"/>
      <c r="SYQ19" s="4"/>
      <c r="SZP19" s="4"/>
      <c r="TAO19" s="4"/>
      <c r="TBN19" s="4"/>
      <c r="TCM19" s="4"/>
      <c r="TDL19" s="4"/>
      <c r="TEK19" s="4"/>
      <c r="TFJ19" s="4"/>
      <c r="TGI19" s="4"/>
      <c r="THH19" s="4"/>
      <c r="TIG19" s="4"/>
      <c r="TJF19" s="4"/>
      <c r="TKE19" s="4"/>
      <c r="TLD19" s="4"/>
      <c r="TMC19" s="4"/>
      <c r="TNB19" s="4"/>
      <c r="TOA19" s="4"/>
      <c r="TOZ19" s="4"/>
      <c r="TPY19" s="4"/>
      <c r="TQX19" s="4"/>
      <c r="TRW19" s="4"/>
      <c r="TSV19" s="4"/>
      <c r="TTU19" s="4"/>
      <c r="TUT19" s="4"/>
      <c r="TVS19" s="4"/>
      <c r="TWR19" s="4"/>
      <c r="TXQ19" s="4"/>
      <c r="TYP19" s="4"/>
      <c r="TZO19" s="4"/>
      <c r="UAN19" s="4"/>
      <c r="UBM19" s="4"/>
      <c r="UCL19" s="4"/>
      <c r="UDK19" s="4"/>
      <c r="UEJ19" s="4"/>
      <c r="UFI19" s="4"/>
      <c r="UGH19" s="4"/>
      <c r="UHG19" s="4"/>
      <c r="UIF19" s="4"/>
      <c r="UJE19" s="4"/>
      <c r="UKD19" s="4"/>
      <c r="ULC19" s="4"/>
      <c r="UMB19" s="4"/>
      <c r="UNA19" s="4"/>
      <c r="UNZ19" s="4"/>
      <c r="UOY19" s="4"/>
      <c r="UPX19" s="4"/>
      <c r="UQW19" s="4"/>
      <c r="URV19" s="4"/>
      <c r="USU19" s="4"/>
      <c r="UTT19" s="4"/>
      <c r="UUS19" s="4"/>
      <c r="UVR19" s="4"/>
      <c r="UWQ19" s="4"/>
      <c r="UXP19" s="4"/>
      <c r="UYO19" s="4"/>
      <c r="UZN19" s="4"/>
      <c r="VAM19" s="4"/>
      <c r="VBL19" s="4"/>
      <c r="VCK19" s="4"/>
      <c r="VDJ19" s="4"/>
      <c r="VEI19" s="4"/>
      <c r="VFH19" s="4"/>
      <c r="VGG19" s="4"/>
      <c r="VHF19" s="4"/>
      <c r="VIE19" s="4"/>
      <c r="VJD19" s="4"/>
      <c r="VKC19" s="4"/>
      <c r="VLB19" s="4"/>
      <c r="VMA19" s="4"/>
      <c r="VMZ19" s="4"/>
      <c r="VNY19" s="4"/>
      <c r="VOX19" s="4"/>
      <c r="VPW19" s="4"/>
      <c r="VQV19" s="4"/>
      <c r="VRU19" s="4"/>
      <c r="VST19" s="4"/>
      <c r="VTS19" s="4"/>
      <c r="VUR19" s="4"/>
      <c r="VVQ19" s="4"/>
      <c r="VWP19" s="4"/>
      <c r="VXO19" s="4"/>
      <c r="VYN19" s="4"/>
      <c r="VZM19" s="4"/>
      <c r="WAL19" s="4"/>
      <c r="WBK19" s="4"/>
      <c r="WCJ19" s="4"/>
      <c r="WDI19" s="4"/>
      <c r="WEH19" s="4"/>
      <c r="WFG19" s="4"/>
      <c r="WGF19" s="4"/>
      <c r="WHE19" s="4"/>
      <c r="WID19" s="4"/>
      <c r="WJC19" s="4"/>
      <c r="WKB19" s="4"/>
      <c r="WLA19" s="4"/>
      <c r="WLZ19" s="4"/>
      <c r="WMY19" s="4"/>
      <c r="WNX19" s="4"/>
      <c r="WOW19" s="4"/>
      <c r="WPV19" s="4"/>
      <c r="WQU19" s="4"/>
      <c r="WRT19" s="4"/>
      <c r="WSS19" s="4"/>
      <c r="WTR19" s="4"/>
      <c r="WUQ19" s="4"/>
      <c r="WVP19" s="4"/>
      <c r="WWO19" s="4"/>
      <c r="WXN19" s="4"/>
      <c r="WYM19" s="4"/>
      <c r="WZL19" s="4"/>
      <c r="XAK19" s="4"/>
      <c r="XBJ19" s="4"/>
      <c r="XCI19" s="4"/>
      <c r="XDH19" s="4"/>
      <c r="XEG19" s="4"/>
    </row>
    <row r="20" spans="1:1011 1036:2036 2061:3061 3086:4086 4111:5111 5136:6136 6161:7161 7186:8186 8211:9211 9236:10236 10261:11261 11286:12286 12311:13311 13336:14336 14361:15336 15361:16361" ht="20.100000000000001" customHeight="1">
      <c r="A20" s="43" t="s">
        <v>510</v>
      </c>
      <c r="B20" s="44" t="s">
        <v>278</v>
      </c>
      <c r="AJ20" s="4"/>
      <c r="BI20" s="4"/>
      <c r="CH20" s="4"/>
      <c r="DG20" s="4"/>
      <c r="EF20" s="4"/>
      <c r="FE20" s="4"/>
      <c r="GD20" s="4"/>
      <c r="HC20" s="4"/>
      <c r="IB20" s="4"/>
      <c r="JA20" s="4"/>
      <c r="JZ20" s="4"/>
      <c r="KY20" s="4"/>
      <c r="LX20" s="4"/>
      <c r="MW20" s="4"/>
      <c r="NV20" s="4"/>
      <c r="OU20" s="4"/>
      <c r="PT20" s="4"/>
      <c r="QS20" s="4"/>
      <c r="RR20" s="4"/>
      <c r="SQ20" s="4"/>
      <c r="TP20" s="4"/>
      <c r="UO20" s="4"/>
      <c r="VN20" s="4"/>
      <c r="WM20" s="4"/>
      <c r="XL20" s="4"/>
      <c r="YK20" s="4"/>
      <c r="ZJ20" s="4"/>
      <c r="AAI20" s="4"/>
      <c r="ABH20" s="4"/>
      <c r="ACG20" s="4"/>
      <c r="ADF20" s="4"/>
      <c r="AEE20" s="4"/>
      <c r="AFD20" s="4"/>
      <c r="AGC20" s="4"/>
      <c r="AHB20" s="4"/>
      <c r="AIA20" s="4"/>
      <c r="AIZ20" s="4"/>
      <c r="AJY20" s="4"/>
      <c r="AKX20" s="4"/>
      <c r="ALW20" s="4"/>
      <c r="AMV20" s="4"/>
      <c r="ANU20" s="4"/>
      <c r="AOT20" s="4"/>
      <c r="APS20" s="4"/>
      <c r="AQR20" s="4"/>
      <c r="ARQ20" s="4"/>
      <c r="ASP20" s="4"/>
      <c r="ATO20" s="4"/>
      <c r="AUN20" s="4"/>
      <c r="AVM20" s="4"/>
      <c r="AWL20" s="4"/>
      <c r="AXK20" s="4"/>
      <c r="AYJ20" s="4"/>
      <c r="AZI20" s="4"/>
      <c r="BAH20" s="4"/>
      <c r="BBG20" s="4"/>
      <c r="BCF20" s="4"/>
      <c r="BDE20" s="4"/>
      <c r="BED20" s="4"/>
      <c r="BFC20" s="4"/>
      <c r="BGB20" s="4"/>
      <c r="BHA20" s="4"/>
      <c r="BHZ20" s="4"/>
      <c r="BIY20" s="4"/>
      <c r="BJX20" s="4"/>
      <c r="BKW20" s="4"/>
      <c r="BLV20" s="4"/>
      <c r="BMU20" s="4"/>
      <c r="BNT20" s="4"/>
      <c r="BOS20" s="4"/>
      <c r="BPR20" s="4"/>
      <c r="BQQ20" s="4"/>
      <c r="BRP20" s="4"/>
      <c r="BSO20" s="4"/>
      <c r="BTN20" s="4"/>
      <c r="BUM20" s="4"/>
      <c r="BVL20" s="4"/>
      <c r="BWK20" s="4"/>
      <c r="BXJ20" s="4"/>
      <c r="BYI20" s="4"/>
      <c r="BZH20" s="4"/>
      <c r="CAG20" s="4"/>
      <c r="CBF20" s="4"/>
      <c r="CCE20" s="4"/>
      <c r="CDD20" s="4"/>
      <c r="CEC20" s="4"/>
      <c r="CFB20" s="4"/>
      <c r="CGA20" s="4"/>
      <c r="CGZ20" s="4"/>
      <c r="CHY20" s="4"/>
      <c r="CIX20" s="4"/>
      <c r="CJW20" s="4"/>
      <c r="CKV20" s="4"/>
      <c r="CLU20" s="4"/>
      <c r="CMT20" s="4"/>
      <c r="CNS20" s="4"/>
      <c r="COR20" s="4"/>
      <c r="CPQ20" s="4"/>
      <c r="CQP20" s="4"/>
      <c r="CRO20" s="4"/>
      <c r="CSN20" s="4"/>
      <c r="CTM20" s="4"/>
      <c r="CUL20" s="4"/>
      <c r="CVK20" s="4"/>
      <c r="CWJ20" s="4"/>
      <c r="CXI20" s="4"/>
      <c r="CYH20" s="4"/>
      <c r="CZG20" s="4"/>
      <c r="DAF20" s="4"/>
      <c r="DBE20" s="4"/>
      <c r="DCD20" s="4"/>
      <c r="DDC20" s="4"/>
      <c r="DEB20" s="4"/>
      <c r="DFA20" s="4"/>
      <c r="DFZ20" s="4"/>
      <c r="DGY20" s="4"/>
      <c r="DHX20" s="4"/>
      <c r="DIW20" s="4"/>
      <c r="DJV20" s="4"/>
      <c r="DKU20" s="4"/>
      <c r="DLT20" s="4"/>
      <c r="DMS20" s="4"/>
      <c r="DNR20" s="4"/>
      <c r="DOQ20" s="4"/>
      <c r="DPP20" s="4"/>
      <c r="DQO20" s="4"/>
      <c r="DRN20" s="4"/>
      <c r="DSM20" s="4"/>
      <c r="DTL20" s="4"/>
      <c r="DUK20" s="4"/>
      <c r="DVJ20" s="4"/>
      <c r="DWI20" s="4"/>
      <c r="DXH20" s="4"/>
      <c r="DYG20" s="4"/>
      <c r="DZF20" s="4"/>
      <c r="EAE20" s="4"/>
      <c r="EBD20" s="4"/>
      <c r="ECC20" s="4"/>
      <c r="EDB20" s="4"/>
      <c r="EEA20" s="4"/>
      <c r="EEZ20" s="4"/>
      <c r="EFY20" s="4"/>
      <c r="EGX20" s="4"/>
      <c r="EHW20" s="4"/>
      <c r="EIV20" s="4"/>
      <c r="EJU20" s="4"/>
      <c r="EKT20" s="4"/>
      <c r="ELS20" s="4"/>
      <c r="EMR20" s="4"/>
      <c r="ENQ20" s="4"/>
      <c r="EOP20" s="4"/>
      <c r="EPO20" s="4"/>
      <c r="EQN20" s="4"/>
      <c r="ERM20" s="4"/>
      <c r="ESL20" s="4"/>
      <c r="ETK20" s="4"/>
      <c r="EUJ20" s="4"/>
      <c r="EVI20" s="4"/>
      <c r="EWH20" s="4"/>
      <c r="EXG20" s="4"/>
      <c r="EYF20" s="4"/>
      <c r="EZE20" s="4"/>
      <c r="FAD20" s="4"/>
      <c r="FBC20" s="4"/>
      <c r="FCB20" s="4"/>
      <c r="FDA20" s="4"/>
      <c r="FDZ20" s="4"/>
      <c r="FEY20" s="4"/>
      <c r="FFX20" s="4"/>
      <c r="FGW20" s="4"/>
      <c r="FHV20" s="4"/>
      <c r="FIU20" s="4"/>
      <c r="FJT20" s="4"/>
      <c r="FKS20" s="4"/>
      <c r="FLR20" s="4"/>
      <c r="FMQ20" s="4"/>
      <c r="FNP20" s="4"/>
      <c r="FOO20" s="4"/>
      <c r="FPN20" s="4"/>
      <c r="FQM20" s="4"/>
      <c r="FRL20" s="4"/>
      <c r="FSK20" s="4"/>
      <c r="FTJ20" s="4"/>
      <c r="FUI20" s="4"/>
      <c r="FVH20" s="4"/>
      <c r="FWG20" s="4"/>
      <c r="FXF20" s="4"/>
      <c r="FYE20" s="4"/>
      <c r="FZD20" s="4"/>
      <c r="GAC20" s="4"/>
      <c r="GBB20" s="4"/>
      <c r="GCA20" s="4"/>
      <c r="GCZ20" s="4"/>
      <c r="GDY20" s="4"/>
      <c r="GEX20" s="4"/>
      <c r="GFW20" s="4"/>
      <c r="GGV20" s="4"/>
      <c r="GHU20" s="4"/>
      <c r="GIT20" s="4"/>
      <c r="GJS20" s="4"/>
      <c r="GKR20" s="4"/>
      <c r="GLQ20" s="4"/>
      <c r="GMP20" s="4"/>
      <c r="GNO20" s="4"/>
      <c r="GON20" s="4"/>
      <c r="GPM20" s="4"/>
      <c r="GQL20" s="4"/>
      <c r="GRK20" s="4"/>
      <c r="GSJ20" s="4"/>
      <c r="GTI20" s="4"/>
      <c r="GUH20" s="4"/>
      <c r="GVG20" s="4"/>
      <c r="GWF20" s="4"/>
      <c r="GXE20" s="4"/>
      <c r="GYD20" s="4"/>
      <c r="GZC20" s="4"/>
      <c r="HAB20" s="4"/>
      <c r="HBA20" s="4"/>
      <c r="HBZ20" s="4"/>
      <c r="HCY20" s="4"/>
      <c r="HDX20" s="4"/>
      <c r="HEW20" s="4"/>
      <c r="HFV20" s="4"/>
      <c r="HGU20" s="4"/>
      <c r="HHT20" s="4"/>
      <c r="HIS20" s="4"/>
      <c r="HJR20" s="4"/>
      <c r="HKQ20" s="4"/>
      <c r="HLP20" s="4"/>
      <c r="HMO20" s="4"/>
      <c r="HNN20" s="4"/>
      <c r="HOM20" s="4"/>
      <c r="HPL20" s="4"/>
      <c r="HQK20" s="4"/>
      <c r="HRJ20" s="4"/>
      <c r="HSI20" s="4"/>
      <c r="HTH20" s="4"/>
      <c r="HUG20" s="4"/>
      <c r="HVF20" s="4"/>
      <c r="HWE20" s="4"/>
      <c r="HXD20" s="4"/>
      <c r="HYC20" s="4"/>
      <c r="HZB20" s="4"/>
      <c r="IAA20" s="4"/>
      <c r="IAZ20" s="4"/>
      <c r="IBY20" s="4"/>
      <c r="ICX20" s="4"/>
      <c r="IDW20" s="4"/>
      <c r="IEV20" s="4"/>
      <c r="IFU20" s="4"/>
      <c r="IGT20" s="4"/>
      <c r="IHS20" s="4"/>
      <c r="IIR20" s="4"/>
      <c r="IJQ20" s="4"/>
      <c r="IKP20" s="4"/>
      <c r="ILO20" s="4"/>
      <c r="IMN20" s="4"/>
      <c r="INM20" s="4"/>
      <c r="IOL20" s="4"/>
      <c r="IPK20" s="4"/>
      <c r="IQJ20" s="4"/>
      <c r="IRI20" s="4"/>
      <c r="ISH20" s="4"/>
      <c r="ITG20" s="4"/>
      <c r="IUF20" s="4"/>
      <c r="IVE20" s="4"/>
      <c r="IWD20" s="4"/>
      <c r="IXC20" s="4"/>
      <c r="IYB20" s="4"/>
      <c r="IZA20" s="4"/>
      <c r="IZZ20" s="4"/>
      <c r="JAY20" s="4"/>
      <c r="JBX20" s="4"/>
      <c r="JCW20" s="4"/>
      <c r="JDV20" s="4"/>
      <c r="JEU20" s="4"/>
      <c r="JFT20" s="4"/>
      <c r="JGS20" s="4"/>
      <c r="JHR20" s="4"/>
      <c r="JIQ20" s="4"/>
      <c r="JJP20" s="4"/>
      <c r="JKO20" s="4"/>
      <c r="JLN20" s="4"/>
      <c r="JMM20" s="4"/>
      <c r="JNL20" s="4"/>
      <c r="JOK20" s="4"/>
      <c r="JPJ20" s="4"/>
      <c r="JQI20" s="4"/>
      <c r="JRH20" s="4"/>
      <c r="JSG20" s="4"/>
      <c r="JTF20" s="4"/>
      <c r="JUE20" s="4"/>
      <c r="JVD20" s="4"/>
      <c r="JWC20" s="4"/>
      <c r="JXB20" s="4"/>
      <c r="JYA20" s="4"/>
      <c r="JYZ20" s="4"/>
      <c r="JZY20" s="4"/>
      <c r="KAX20" s="4"/>
      <c r="KBW20" s="4"/>
      <c r="KCV20" s="4"/>
      <c r="KDU20" s="4"/>
      <c r="KET20" s="4"/>
      <c r="KFS20" s="4"/>
      <c r="KGR20" s="4"/>
      <c r="KHQ20" s="4"/>
      <c r="KIP20" s="4"/>
      <c r="KJO20" s="4"/>
      <c r="KKN20" s="4"/>
      <c r="KLM20" s="4"/>
      <c r="KML20" s="4"/>
      <c r="KNK20" s="4"/>
      <c r="KOJ20" s="4"/>
      <c r="KPI20" s="4"/>
      <c r="KQH20" s="4"/>
      <c r="KRG20" s="4"/>
      <c r="KSF20" s="4"/>
      <c r="KTE20" s="4"/>
      <c r="KUD20" s="4"/>
      <c r="KVC20" s="4"/>
      <c r="KWB20" s="4"/>
      <c r="KXA20" s="4"/>
      <c r="KXZ20" s="4"/>
      <c r="KYY20" s="4"/>
      <c r="KZX20" s="4"/>
      <c r="LAW20" s="4"/>
      <c r="LBV20" s="4"/>
      <c r="LCU20" s="4"/>
      <c r="LDT20" s="4"/>
      <c r="LES20" s="4"/>
      <c r="LFR20" s="4"/>
      <c r="LGQ20" s="4"/>
      <c r="LHP20" s="4"/>
      <c r="LIO20" s="4"/>
      <c r="LJN20" s="4"/>
      <c r="LKM20" s="4"/>
      <c r="LLL20" s="4"/>
      <c r="LMK20" s="4"/>
      <c r="LNJ20" s="4"/>
      <c r="LOI20" s="4"/>
      <c r="LPH20" s="4"/>
      <c r="LQG20" s="4"/>
      <c r="LRF20" s="4"/>
      <c r="LSE20" s="4"/>
      <c r="LTD20" s="4"/>
      <c r="LUC20" s="4"/>
      <c r="LVB20" s="4"/>
      <c r="LWA20" s="4"/>
      <c r="LWZ20" s="4"/>
      <c r="LXY20" s="4"/>
      <c r="LYX20" s="4"/>
      <c r="LZW20" s="4"/>
      <c r="MAV20" s="4"/>
      <c r="MBU20" s="4"/>
      <c r="MCT20" s="4"/>
      <c r="MDS20" s="4"/>
      <c r="MER20" s="4"/>
      <c r="MFQ20" s="4"/>
      <c r="MGP20" s="4"/>
      <c r="MHO20" s="4"/>
      <c r="MIN20" s="4"/>
      <c r="MJM20" s="4"/>
      <c r="MKL20" s="4"/>
      <c r="MLK20" s="4"/>
      <c r="MMJ20" s="4"/>
      <c r="MNI20" s="4"/>
      <c r="MOH20" s="4"/>
      <c r="MPG20" s="4"/>
      <c r="MQF20" s="4"/>
      <c r="MRE20" s="4"/>
      <c r="MSD20" s="4"/>
      <c r="MTC20" s="4"/>
      <c r="MUB20" s="4"/>
      <c r="MVA20" s="4"/>
      <c r="MVZ20" s="4"/>
      <c r="MWY20" s="4"/>
      <c r="MXX20" s="4"/>
      <c r="MYW20" s="4"/>
      <c r="MZV20" s="4"/>
      <c r="NAU20" s="4"/>
      <c r="NBT20" s="4"/>
      <c r="NCS20" s="4"/>
      <c r="NDR20" s="4"/>
      <c r="NEQ20" s="4"/>
      <c r="NFP20" s="4"/>
      <c r="NGO20" s="4"/>
      <c r="NHN20" s="4"/>
      <c r="NIM20" s="4"/>
      <c r="NJL20" s="4"/>
      <c r="NKK20" s="4"/>
      <c r="NLJ20" s="4"/>
      <c r="NMI20" s="4"/>
      <c r="NNH20" s="4"/>
      <c r="NOG20" s="4"/>
      <c r="NPF20" s="4"/>
      <c r="NQE20" s="4"/>
      <c r="NRD20" s="4"/>
      <c r="NSC20" s="4"/>
      <c r="NTB20" s="4"/>
      <c r="NUA20" s="4"/>
      <c r="NUZ20" s="4"/>
      <c r="NVY20" s="4"/>
      <c r="NWX20" s="4"/>
      <c r="NXW20" s="4"/>
      <c r="NYV20" s="4"/>
      <c r="NZU20" s="4"/>
      <c r="OAT20" s="4"/>
      <c r="OBS20" s="4"/>
      <c r="OCR20" s="4"/>
      <c r="ODQ20" s="4"/>
      <c r="OEP20" s="4"/>
      <c r="OFO20" s="4"/>
      <c r="OGN20" s="4"/>
      <c r="OHM20" s="4"/>
      <c r="OIL20" s="4"/>
      <c r="OJK20" s="4"/>
      <c r="OKJ20" s="4"/>
      <c r="OLI20" s="4"/>
      <c r="OMH20" s="4"/>
      <c r="ONG20" s="4"/>
      <c r="OOF20" s="4"/>
      <c r="OPE20" s="4"/>
      <c r="OQD20" s="4"/>
      <c r="ORC20" s="4"/>
      <c r="OSB20" s="4"/>
      <c r="OTA20" s="4"/>
      <c r="OTZ20" s="4"/>
      <c r="OUY20" s="4"/>
      <c r="OVX20" s="4"/>
      <c r="OWW20" s="4"/>
      <c r="OXV20" s="4"/>
      <c r="OYU20" s="4"/>
      <c r="OZT20" s="4"/>
      <c r="PAS20" s="4"/>
      <c r="PBR20" s="4"/>
      <c r="PCQ20" s="4"/>
      <c r="PDP20" s="4"/>
      <c r="PEO20" s="4"/>
      <c r="PFN20" s="4"/>
      <c r="PGM20" s="4"/>
      <c r="PHL20" s="4"/>
      <c r="PIK20" s="4"/>
      <c r="PJJ20" s="4"/>
      <c r="PKI20" s="4"/>
      <c r="PLH20" s="4"/>
      <c r="PMG20" s="4"/>
      <c r="PNF20" s="4"/>
      <c r="POE20" s="4"/>
      <c r="PPD20" s="4"/>
      <c r="PQC20" s="4"/>
      <c r="PRB20" s="4"/>
      <c r="PSA20" s="4"/>
      <c r="PSZ20" s="4"/>
      <c r="PTY20" s="4"/>
      <c r="PUX20" s="4"/>
      <c r="PVW20" s="4"/>
      <c r="PWV20" s="4"/>
      <c r="PXU20" s="4"/>
      <c r="PYT20" s="4"/>
      <c r="PZS20" s="4"/>
      <c r="QAR20" s="4"/>
      <c r="QBQ20" s="4"/>
      <c r="QCP20" s="4"/>
      <c r="QDO20" s="4"/>
      <c r="QEN20" s="4"/>
      <c r="QFM20" s="4"/>
      <c r="QGL20" s="4"/>
      <c r="QHK20" s="4"/>
      <c r="QIJ20" s="4"/>
      <c r="QJI20" s="4"/>
      <c r="QKH20" s="4"/>
      <c r="QLG20" s="4"/>
      <c r="QMF20" s="4"/>
      <c r="QNE20" s="4"/>
      <c r="QOD20" s="4"/>
      <c r="QPC20" s="4"/>
      <c r="QQB20" s="4"/>
      <c r="QRA20" s="4"/>
      <c r="QRZ20" s="4"/>
      <c r="QSY20" s="4"/>
      <c r="QTX20" s="4"/>
      <c r="QUW20" s="4"/>
      <c r="QVV20" s="4"/>
      <c r="QWU20" s="4"/>
      <c r="QXT20" s="4"/>
      <c r="QYS20" s="4"/>
      <c r="QZR20" s="4"/>
      <c r="RAQ20" s="4"/>
      <c r="RBP20" s="4"/>
      <c r="RCO20" s="4"/>
      <c r="RDN20" s="4"/>
      <c r="REM20" s="4"/>
      <c r="RFL20" s="4"/>
      <c r="RGK20" s="4"/>
      <c r="RHJ20" s="4"/>
      <c r="RII20" s="4"/>
      <c r="RJH20" s="4"/>
      <c r="RKG20" s="4"/>
      <c r="RLF20" s="4"/>
      <c r="RME20" s="4"/>
      <c r="RND20" s="4"/>
      <c r="ROC20" s="4"/>
      <c r="RPB20" s="4"/>
      <c r="RQA20" s="4"/>
      <c r="RQZ20" s="4"/>
      <c r="RRY20" s="4"/>
      <c r="RSX20" s="4"/>
      <c r="RTW20" s="4"/>
      <c r="RUV20" s="4"/>
      <c r="RVU20" s="4"/>
      <c r="RWT20" s="4"/>
      <c r="RXS20" s="4"/>
      <c r="RYR20" s="4"/>
      <c r="RZQ20" s="4"/>
      <c r="SAP20" s="4"/>
      <c r="SBO20" s="4"/>
      <c r="SCN20" s="4"/>
      <c r="SDM20" s="4"/>
      <c r="SEL20" s="4"/>
      <c r="SFK20" s="4"/>
      <c r="SGJ20" s="4"/>
      <c r="SHI20" s="4"/>
      <c r="SIH20" s="4"/>
      <c r="SJG20" s="4"/>
      <c r="SKF20" s="4"/>
      <c r="SLE20" s="4"/>
      <c r="SMD20" s="4"/>
      <c r="SNC20" s="4"/>
      <c r="SOB20" s="4"/>
      <c r="SPA20" s="4"/>
      <c r="SPZ20" s="4"/>
      <c r="SQY20" s="4"/>
      <c r="SRX20" s="4"/>
      <c r="SSW20" s="4"/>
      <c r="STV20" s="4"/>
      <c r="SUU20" s="4"/>
      <c r="SVT20" s="4"/>
      <c r="SWS20" s="4"/>
      <c r="SXR20" s="4"/>
      <c r="SYQ20" s="4"/>
      <c r="SZP20" s="4"/>
      <c r="TAO20" s="4"/>
      <c r="TBN20" s="4"/>
      <c r="TCM20" s="4"/>
      <c r="TDL20" s="4"/>
      <c r="TEK20" s="4"/>
      <c r="TFJ20" s="4"/>
      <c r="TGI20" s="4"/>
      <c r="THH20" s="4"/>
      <c r="TIG20" s="4"/>
      <c r="TJF20" s="4"/>
      <c r="TKE20" s="4"/>
      <c r="TLD20" s="4"/>
      <c r="TMC20" s="4"/>
      <c r="TNB20" s="4"/>
      <c r="TOA20" s="4"/>
      <c r="TOZ20" s="4"/>
      <c r="TPY20" s="4"/>
      <c r="TQX20" s="4"/>
      <c r="TRW20" s="4"/>
      <c r="TSV20" s="4"/>
      <c r="TTU20" s="4"/>
      <c r="TUT20" s="4"/>
      <c r="TVS20" s="4"/>
      <c r="TWR20" s="4"/>
      <c r="TXQ20" s="4"/>
      <c r="TYP20" s="4"/>
      <c r="TZO20" s="4"/>
      <c r="UAN20" s="4"/>
      <c r="UBM20" s="4"/>
      <c r="UCL20" s="4"/>
      <c r="UDK20" s="4"/>
      <c r="UEJ20" s="4"/>
      <c r="UFI20" s="4"/>
      <c r="UGH20" s="4"/>
      <c r="UHG20" s="4"/>
      <c r="UIF20" s="4"/>
      <c r="UJE20" s="4"/>
      <c r="UKD20" s="4"/>
      <c r="ULC20" s="4"/>
      <c r="UMB20" s="4"/>
      <c r="UNA20" s="4"/>
      <c r="UNZ20" s="4"/>
      <c r="UOY20" s="4"/>
      <c r="UPX20" s="4"/>
      <c r="UQW20" s="4"/>
      <c r="URV20" s="4"/>
      <c r="USU20" s="4"/>
      <c r="UTT20" s="4"/>
      <c r="UUS20" s="4"/>
      <c r="UVR20" s="4"/>
      <c r="UWQ20" s="4"/>
      <c r="UXP20" s="4"/>
      <c r="UYO20" s="4"/>
      <c r="UZN20" s="4"/>
      <c r="VAM20" s="4"/>
      <c r="VBL20" s="4"/>
      <c r="VCK20" s="4"/>
      <c r="VDJ20" s="4"/>
      <c r="VEI20" s="4"/>
      <c r="VFH20" s="4"/>
      <c r="VGG20" s="4"/>
      <c r="VHF20" s="4"/>
      <c r="VIE20" s="4"/>
      <c r="VJD20" s="4"/>
      <c r="VKC20" s="4"/>
      <c r="VLB20" s="4"/>
      <c r="VMA20" s="4"/>
      <c r="VMZ20" s="4"/>
      <c r="VNY20" s="4"/>
      <c r="VOX20" s="4"/>
      <c r="VPW20" s="4"/>
      <c r="VQV20" s="4"/>
      <c r="VRU20" s="4"/>
      <c r="VST20" s="4"/>
      <c r="VTS20" s="4"/>
      <c r="VUR20" s="4"/>
      <c r="VVQ20" s="4"/>
      <c r="VWP20" s="4"/>
      <c r="VXO20" s="4"/>
      <c r="VYN20" s="4"/>
      <c r="VZM20" s="4"/>
      <c r="WAL20" s="4"/>
      <c r="WBK20" s="4"/>
      <c r="WCJ20" s="4"/>
      <c r="WDI20" s="4"/>
      <c r="WEH20" s="4"/>
      <c r="WFG20" s="4"/>
      <c r="WGF20" s="4"/>
      <c r="WHE20" s="4"/>
      <c r="WID20" s="4"/>
      <c r="WJC20" s="4"/>
      <c r="WKB20" s="4"/>
      <c r="WLA20" s="4"/>
      <c r="WLZ20" s="4"/>
      <c r="WMY20" s="4"/>
      <c r="WNX20" s="4"/>
      <c r="WOW20" s="4"/>
      <c r="WPV20" s="4"/>
      <c r="WQU20" s="4"/>
      <c r="WRT20" s="4"/>
      <c r="WSS20" s="4"/>
      <c r="WTR20" s="4"/>
      <c r="WUQ20" s="4"/>
      <c r="WVP20" s="4"/>
      <c r="WWO20" s="4"/>
      <c r="WXN20" s="4"/>
      <c r="WYM20" s="4"/>
      <c r="WZL20" s="4"/>
      <c r="XAK20" s="4"/>
      <c r="XBJ20" s="4"/>
      <c r="XCI20" s="4"/>
      <c r="XDH20" s="4"/>
      <c r="XEG20" s="4"/>
    </row>
    <row r="21" spans="1:1011 1036:2036 2061:3061 3086:4086 4111:5111 5136:6136 6161:7161 7186:8186 8211:9211 9236:10236 10261:11261 11286:12286 12311:13311 13336:14336 14361:15336 15361:16361" ht="20.100000000000001" customHeight="1">
      <c r="A21" s="43" t="s">
        <v>511</v>
      </c>
      <c r="B21" s="44" t="s">
        <v>279</v>
      </c>
      <c r="C21" s="4"/>
      <c r="D21" s="4"/>
      <c r="E21" s="4"/>
      <c r="F21" s="4"/>
      <c r="G21" s="4"/>
      <c r="H21" s="4"/>
      <c r="I21" s="4"/>
      <c r="J21" s="4"/>
      <c r="K21" s="4"/>
      <c r="AJ21" s="4"/>
      <c r="BI21" s="4"/>
      <c r="CH21" s="4"/>
      <c r="DG21" s="4"/>
      <c r="EF21" s="4"/>
      <c r="FE21" s="4"/>
      <c r="GD21" s="4"/>
      <c r="HC21" s="4"/>
      <c r="IB21" s="4"/>
      <c r="JA21" s="4"/>
      <c r="JZ21" s="4"/>
      <c r="KY21" s="4"/>
      <c r="LX21" s="4"/>
      <c r="MW21" s="4"/>
      <c r="NV21" s="4"/>
      <c r="OU21" s="4"/>
      <c r="PT21" s="4"/>
      <c r="QS21" s="4"/>
      <c r="RR21" s="4"/>
      <c r="SQ21" s="4"/>
      <c r="TP21" s="4"/>
      <c r="UO21" s="4"/>
      <c r="VN21" s="4"/>
      <c r="WM21" s="4"/>
      <c r="XL21" s="4"/>
      <c r="YK21" s="4"/>
      <c r="ZJ21" s="4"/>
      <c r="AAI21" s="4"/>
      <c r="ABH21" s="4"/>
      <c r="ACG21" s="4"/>
      <c r="ADF21" s="4"/>
      <c r="AEE21" s="4"/>
      <c r="AFD21" s="4"/>
      <c r="AGC21" s="4"/>
      <c r="AHB21" s="4"/>
      <c r="AIA21" s="4"/>
      <c r="AIZ21" s="4"/>
      <c r="AJY21" s="4"/>
      <c r="AKX21" s="4"/>
      <c r="ALW21" s="4"/>
      <c r="AMV21" s="4"/>
      <c r="ANU21" s="4"/>
      <c r="AOT21" s="4"/>
      <c r="APS21" s="4"/>
      <c r="AQR21" s="4"/>
      <c r="ARQ21" s="4"/>
      <c r="ASP21" s="4"/>
      <c r="ATO21" s="4"/>
      <c r="AUN21" s="4"/>
      <c r="AVM21" s="4"/>
      <c r="AWL21" s="4"/>
      <c r="AXK21" s="4"/>
      <c r="AYJ21" s="4"/>
      <c r="AZI21" s="4"/>
      <c r="BAH21" s="4"/>
      <c r="BBG21" s="4"/>
      <c r="BCF21" s="4"/>
      <c r="BDE21" s="4"/>
      <c r="BED21" s="4"/>
      <c r="BFC21" s="4"/>
      <c r="BGB21" s="4"/>
      <c r="BHA21" s="4"/>
      <c r="BHZ21" s="4"/>
      <c r="BIY21" s="4"/>
      <c r="BJX21" s="4"/>
      <c r="BKW21" s="4"/>
      <c r="BLV21" s="4"/>
      <c r="BMU21" s="4"/>
      <c r="BNT21" s="4"/>
      <c r="BOS21" s="4"/>
      <c r="BPR21" s="4"/>
      <c r="BQQ21" s="4"/>
      <c r="BRP21" s="4"/>
      <c r="BSO21" s="4"/>
      <c r="BTN21" s="4"/>
      <c r="BUM21" s="4"/>
      <c r="BVL21" s="4"/>
      <c r="BWK21" s="4"/>
      <c r="BXJ21" s="4"/>
      <c r="BYI21" s="4"/>
      <c r="BZH21" s="4"/>
      <c r="CAG21" s="4"/>
      <c r="CBF21" s="4"/>
      <c r="CCE21" s="4"/>
      <c r="CDD21" s="4"/>
      <c r="CEC21" s="4"/>
      <c r="CFB21" s="4"/>
      <c r="CGA21" s="4"/>
      <c r="CGZ21" s="4"/>
      <c r="CHY21" s="4"/>
      <c r="CIX21" s="4"/>
      <c r="CJW21" s="4"/>
      <c r="CKV21" s="4"/>
      <c r="CLU21" s="4"/>
      <c r="CMT21" s="4"/>
      <c r="CNS21" s="4"/>
      <c r="COR21" s="4"/>
      <c r="CPQ21" s="4"/>
      <c r="CQP21" s="4"/>
      <c r="CRO21" s="4"/>
      <c r="CSN21" s="4"/>
      <c r="CTM21" s="4"/>
      <c r="CUL21" s="4"/>
      <c r="CVK21" s="4"/>
      <c r="CWJ21" s="4"/>
      <c r="CXI21" s="4"/>
      <c r="CYH21" s="4"/>
      <c r="CZG21" s="4"/>
      <c r="DAF21" s="4"/>
      <c r="DBE21" s="4"/>
      <c r="DCD21" s="4"/>
      <c r="DDC21" s="4"/>
      <c r="DEB21" s="4"/>
      <c r="DFA21" s="4"/>
      <c r="DFZ21" s="4"/>
      <c r="DGY21" s="4"/>
      <c r="DHX21" s="4"/>
      <c r="DIW21" s="4"/>
      <c r="DJV21" s="4"/>
      <c r="DKU21" s="4"/>
      <c r="DLT21" s="4"/>
      <c r="DMS21" s="4"/>
      <c r="DNR21" s="4"/>
      <c r="DOQ21" s="4"/>
      <c r="DPP21" s="4"/>
      <c r="DQO21" s="4"/>
      <c r="DRN21" s="4"/>
      <c r="DSM21" s="4"/>
      <c r="DTL21" s="4"/>
      <c r="DUK21" s="4"/>
      <c r="DVJ21" s="4"/>
      <c r="DWI21" s="4"/>
      <c r="DXH21" s="4"/>
      <c r="DYG21" s="4"/>
      <c r="DZF21" s="4"/>
      <c r="EAE21" s="4"/>
      <c r="EBD21" s="4"/>
      <c r="ECC21" s="4"/>
      <c r="EDB21" s="4"/>
      <c r="EEA21" s="4"/>
      <c r="EEZ21" s="4"/>
      <c r="EFY21" s="4"/>
      <c r="EGX21" s="4"/>
      <c r="EHW21" s="4"/>
      <c r="EIV21" s="4"/>
      <c r="EJU21" s="4"/>
      <c r="EKT21" s="4"/>
      <c r="ELS21" s="4"/>
      <c r="EMR21" s="4"/>
      <c r="ENQ21" s="4"/>
      <c r="EOP21" s="4"/>
      <c r="EPO21" s="4"/>
      <c r="EQN21" s="4"/>
      <c r="ERM21" s="4"/>
      <c r="ESL21" s="4"/>
      <c r="ETK21" s="4"/>
      <c r="EUJ21" s="4"/>
      <c r="EVI21" s="4"/>
      <c r="EWH21" s="4"/>
      <c r="EXG21" s="4"/>
      <c r="EYF21" s="4"/>
      <c r="EZE21" s="4"/>
      <c r="FAD21" s="4"/>
      <c r="FBC21" s="4"/>
      <c r="FCB21" s="4"/>
      <c r="FDA21" s="4"/>
      <c r="FDZ21" s="4"/>
      <c r="FEY21" s="4"/>
      <c r="FFX21" s="4"/>
      <c r="FGW21" s="4"/>
      <c r="FHV21" s="4"/>
      <c r="FIU21" s="4"/>
      <c r="FJT21" s="4"/>
      <c r="FKS21" s="4"/>
      <c r="FLR21" s="4"/>
      <c r="FMQ21" s="4"/>
      <c r="FNP21" s="4"/>
      <c r="FOO21" s="4"/>
      <c r="FPN21" s="4"/>
      <c r="FQM21" s="4"/>
      <c r="FRL21" s="4"/>
      <c r="FSK21" s="4"/>
      <c r="FTJ21" s="4"/>
      <c r="FUI21" s="4"/>
      <c r="FVH21" s="4"/>
      <c r="FWG21" s="4"/>
      <c r="FXF21" s="4"/>
      <c r="FYE21" s="4"/>
      <c r="FZD21" s="4"/>
      <c r="GAC21" s="4"/>
      <c r="GBB21" s="4"/>
      <c r="GCA21" s="4"/>
      <c r="GCZ21" s="4"/>
      <c r="GDY21" s="4"/>
      <c r="GEX21" s="4"/>
      <c r="GFW21" s="4"/>
      <c r="GGV21" s="4"/>
      <c r="GHU21" s="4"/>
      <c r="GIT21" s="4"/>
      <c r="GJS21" s="4"/>
      <c r="GKR21" s="4"/>
      <c r="GLQ21" s="4"/>
      <c r="GMP21" s="4"/>
      <c r="GNO21" s="4"/>
      <c r="GON21" s="4"/>
      <c r="GPM21" s="4"/>
      <c r="GQL21" s="4"/>
      <c r="GRK21" s="4"/>
      <c r="GSJ21" s="4"/>
      <c r="GTI21" s="4"/>
      <c r="GUH21" s="4"/>
      <c r="GVG21" s="4"/>
      <c r="GWF21" s="4"/>
      <c r="GXE21" s="4"/>
      <c r="GYD21" s="4"/>
      <c r="GZC21" s="4"/>
      <c r="HAB21" s="4"/>
      <c r="HBA21" s="4"/>
      <c r="HBZ21" s="4"/>
      <c r="HCY21" s="4"/>
      <c r="HDX21" s="4"/>
      <c r="HEW21" s="4"/>
      <c r="HFV21" s="4"/>
      <c r="HGU21" s="4"/>
      <c r="HHT21" s="4"/>
      <c r="HIS21" s="4"/>
      <c r="HJR21" s="4"/>
      <c r="HKQ21" s="4"/>
      <c r="HLP21" s="4"/>
      <c r="HMO21" s="4"/>
      <c r="HNN21" s="4"/>
      <c r="HOM21" s="4"/>
      <c r="HPL21" s="4"/>
      <c r="HQK21" s="4"/>
      <c r="HRJ21" s="4"/>
      <c r="HSI21" s="4"/>
      <c r="HTH21" s="4"/>
      <c r="HUG21" s="4"/>
      <c r="HVF21" s="4"/>
      <c r="HWE21" s="4"/>
      <c r="HXD21" s="4"/>
      <c r="HYC21" s="4"/>
      <c r="HZB21" s="4"/>
      <c r="IAA21" s="4"/>
      <c r="IAZ21" s="4"/>
      <c r="IBY21" s="4"/>
      <c r="ICX21" s="4"/>
      <c r="IDW21" s="4"/>
      <c r="IEV21" s="4"/>
      <c r="IFU21" s="4"/>
      <c r="IGT21" s="4"/>
      <c r="IHS21" s="4"/>
      <c r="IIR21" s="4"/>
      <c r="IJQ21" s="4"/>
      <c r="IKP21" s="4"/>
      <c r="ILO21" s="4"/>
      <c r="IMN21" s="4"/>
      <c r="INM21" s="4"/>
      <c r="IOL21" s="4"/>
      <c r="IPK21" s="4"/>
      <c r="IQJ21" s="4"/>
      <c r="IRI21" s="4"/>
      <c r="ISH21" s="4"/>
      <c r="ITG21" s="4"/>
      <c r="IUF21" s="4"/>
      <c r="IVE21" s="4"/>
      <c r="IWD21" s="4"/>
      <c r="IXC21" s="4"/>
      <c r="IYB21" s="4"/>
      <c r="IZA21" s="4"/>
      <c r="IZZ21" s="4"/>
      <c r="JAY21" s="4"/>
      <c r="JBX21" s="4"/>
      <c r="JCW21" s="4"/>
      <c r="JDV21" s="4"/>
      <c r="JEU21" s="4"/>
      <c r="JFT21" s="4"/>
      <c r="JGS21" s="4"/>
      <c r="JHR21" s="4"/>
      <c r="JIQ21" s="4"/>
      <c r="JJP21" s="4"/>
      <c r="JKO21" s="4"/>
      <c r="JLN21" s="4"/>
      <c r="JMM21" s="4"/>
      <c r="JNL21" s="4"/>
      <c r="JOK21" s="4"/>
      <c r="JPJ21" s="4"/>
      <c r="JQI21" s="4"/>
      <c r="JRH21" s="4"/>
      <c r="JSG21" s="4"/>
      <c r="JTF21" s="4"/>
      <c r="JUE21" s="4"/>
      <c r="JVD21" s="4"/>
      <c r="JWC21" s="4"/>
      <c r="JXB21" s="4"/>
      <c r="JYA21" s="4"/>
      <c r="JYZ21" s="4"/>
      <c r="JZY21" s="4"/>
      <c r="KAX21" s="4"/>
      <c r="KBW21" s="4"/>
      <c r="KCV21" s="4"/>
      <c r="KDU21" s="4"/>
      <c r="KET21" s="4"/>
      <c r="KFS21" s="4"/>
      <c r="KGR21" s="4"/>
      <c r="KHQ21" s="4"/>
      <c r="KIP21" s="4"/>
      <c r="KJO21" s="4"/>
      <c r="KKN21" s="4"/>
      <c r="KLM21" s="4"/>
      <c r="KML21" s="4"/>
      <c r="KNK21" s="4"/>
      <c r="KOJ21" s="4"/>
      <c r="KPI21" s="4"/>
      <c r="KQH21" s="4"/>
      <c r="KRG21" s="4"/>
      <c r="KSF21" s="4"/>
      <c r="KTE21" s="4"/>
      <c r="KUD21" s="4"/>
      <c r="KVC21" s="4"/>
      <c r="KWB21" s="4"/>
      <c r="KXA21" s="4"/>
      <c r="KXZ21" s="4"/>
      <c r="KYY21" s="4"/>
      <c r="KZX21" s="4"/>
      <c r="LAW21" s="4"/>
      <c r="LBV21" s="4"/>
      <c r="LCU21" s="4"/>
      <c r="LDT21" s="4"/>
      <c r="LES21" s="4"/>
      <c r="LFR21" s="4"/>
      <c r="LGQ21" s="4"/>
      <c r="LHP21" s="4"/>
      <c r="LIO21" s="4"/>
      <c r="LJN21" s="4"/>
      <c r="LKM21" s="4"/>
      <c r="LLL21" s="4"/>
      <c r="LMK21" s="4"/>
      <c r="LNJ21" s="4"/>
      <c r="LOI21" s="4"/>
      <c r="LPH21" s="4"/>
      <c r="LQG21" s="4"/>
      <c r="LRF21" s="4"/>
      <c r="LSE21" s="4"/>
      <c r="LTD21" s="4"/>
      <c r="LUC21" s="4"/>
      <c r="LVB21" s="4"/>
      <c r="LWA21" s="4"/>
      <c r="LWZ21" s="4"/>
      <c r="LXY21" s="4"/>
      <c r="LYX21" s="4"/>
      <c r="LZW21" s="4"/>
      <c r="MAV21" s="4"/>
      <c r="MBU21" s="4"/>
      <c r="MCT21" s="4"/>
      <c r="MDS21" s="4"/>
      <c r="MER21" s="4"/>
      <c r="MFQ21" s="4"/>
      <c r="MGP21" s="4"/>
      <c r="MHO21" s="4"/>
      <c r="MIN21" s="4"/>
      <c r="MJM21" s="4"/>
      <c r="MKL21" s="4"/>
      <c r="MLK21" s="4"/>
      <c r="MMJ21" s="4"/>
      <c r="MNI21" s="4"/>
      <c r="MOH21" s="4"/>
      <c r="MPG21" s="4"/>
      <c r="MQF21" s="4"/>
      <c r="MRE21" s="4"/>
      <c r="MSD21" s="4"/>
      <c r="MTC21" s="4"/>
      <c r="MUB21" s="4"/>
      <c r="MVA21" s="4"/>
      <c r="MVZ21" s="4"/>
      <c r="MWY21" s="4"/>
      <c r="MXX21" s="4"/>
      <c r="MYW21" s="4"/>
      <c r="MZV21" s="4"/>
      <c r="NAU21" s="4"/>
      <c r="NBT21" s="4"/>
      <c r="NCS21" s="4"/>
      <c r="NDR21" s="4"/>
      <c r="NEQ21" s="4"/>
      <c r="NFP21" s="4"/>
      <c r="NGO21" s="4"/>
      <c r="NHN21" s="4"/>
      <c r="NIM21" s="4"/>
      <c r="NJL21" s="4"/>
      <c r="NKK21" s="4"/>
      <c r="NLJ21" s="4"/>
      <c r="NMI21" s="4"/>
      <c r="NNH21" s="4"/>
      <c r="NOG21" s="4"/>
      <c r="NPF21" s="4"/>
      <c r="NQE21" s="4"/>
      <c r="NRD21" s="4"/>
      <c r="NSC21" s="4"/>
      <c r="NTB21" s="4"/>
      <c r="NUA21" s="4"/>
      <c r="NUZ21" s="4"/>
      <c r="NVY21" s="4"/>
      <c r="NWX21" s="4"/>
      <c r="NXW21" s="4"/>
      <c r="NYV21" s="4"/>
      <c r="NZU21" s="4"/>
      <c r="OAT21" s="4"/>
      <c r="OBS21" s="4"/>
      <c r="OCR21" s="4"/>
      <c r="ODQ21" s="4"/>
      <c r="OEP21" s="4"/>
      <c r="OFO21" s="4"/>
      <c r="OGN21" s="4"/>
      <c r="OHM21" s="4"/>
      <c r="OIL21" s="4"/>
      <c r="OJK21" s="4"/>
      <c r="OKJ21" s="4"/>
      <c r="OLI21" s="4"/>
      <c r="OMH21" s="4"/>
      <c r="ONG21" s="4"/>
      <c r="OOF21" s="4"/>
      <c r="OPE21" s="4"/>
      <c r="OQD21" s="4"/>
      <c r="ORC21" s="4"/>
      <c r="OSB21" s="4"/>
      <c r="OTA21" s="4"/>
      <c r="OTZ21" s="4"/>
      <c r="OUY21" s="4"/>
      <c r="OVX21" s="4"/>
      <c r="OWW21" s="4"/>
      <c r="OXV21" s="4"/>
      <c r="OYU21" s="4"/>
      <c r="OZT21" s="4"/>
      <c r="PAS21" s="4"/>
      <c r="PBR21" s="4"/>
      <c r="PCQ21" s="4"/>
      <c r="PDP21" s="4"/>
      <c r="PEO21" s="4"/>
      <c r="PFN21" s="4"/>
      <c r="PGM21" s="4"/>
      <c r="PHL21" s="4"/>
      <c r="PIK21" s="4"/>
      <c r="PJJ21" s="4"/>
      <c r="PKI21" s="4"/>
      <c r="PLH21" s="4"/>
      <c r="PMG21" s="4"/>
      <c r="PNF21" s="4"/>
      <c r="POE21" s="4"/>
      <c r="PPD21" s="4"/>
      <c r="PQC21" s="4"/>
      <c r="PRB21" s="4"/>
      <c r="PSA21" s="4"/>
      <c r="PSZ21" s="4"/>
      <c r="PTY21" s="4"/>
      <c r="PUX21" s="4"/>
      <c r="PVW21" s="4"/>
      <c r="PWV21" s="4"/>
      <c r="PXU21" s="4"/>
      <c r="PYT21" s="4"/>
      <c r="PZS21" s="4"/>
      <c r="QAR21" s="4"/>
      <c r="QBQ21" s="4"/>
      <c r="QCP21" s="4"/>
      <c r="QDO21" s="4"/>
      <c r="QEN21" s="4"/>
      <c r="QFM21" s="4"/>
      <c r="QGL21" s="4"/>
      <c r="QHK21" s="4"/>
      <c r="QIJ21" s="4"/>
      <c r="QJI21" s="4"/>
      <c r="QKH21" s="4"/>
      <c r="QLG21" s="4"/>
      <c r="QMF21" s="4"/>
      <c r="QNE21" s="4"/>
      <c r="QOD21" s="4"/>
      <c r="QPC21" s="4"/>
      <c r="QQB21" s="4"/>
      <c r="QRA21" s="4"/>
      <c r="QRZ21" s="4"/>
      <c r="QSY21" s="4"/>
      <c r="QTX21" s="4"/>
      <c r="QUW21" s="4"/>
      <c r="QVV21" s="4"/>
      <c r="QWU21" s="4"/>
      <c r="QXT21" s="4"/>
      <c r="QYS21" s="4"/>
      <c r="QZR21" s="4"/>
      <c r="RAQ21" s="4"/>
      <c r="RBP21" s="4"/>
      <c r="RCO21" s="4"/>
      <c r="RDN21" s="4"/>
      <c r="REM21" s="4"/>
      <c r="RFL21" s="4"/>
      <c r="RGK21" s="4"/>
      <c r="RHJ21" s="4"/>
      <c r="RII21" s="4"/>
      <c r="RJH21" s="4"/>
      <c r="RKG21" s="4"/>
      <c r="RLF21" s="4"/>
      <c r="RME21" s="4"/>
      <c r="RND21" s="4"/>
      <c r="ROC21" s="4"/>
      <c r="RPB21" s="4"/>
      <c r="RQA21" s="4"/>
      <c r="RQZ21" s="4"/>
      <c r="RRY21" s="4"/>
      <c r="RSX21" s="4"/>
      <c r="RTW21" s="4"/>
      <c r="RUV21" s="4"/>
      <c r="RVU21" s="4"/>
      <c r="RWT21" s="4"/>
      <c r="RXS21" s="4"/>
      <c r="RYR21" s="4"/>
      <c r="RZQ21" s="4"/>
      <c r="SAP21" s="4"/>
      <c r="SBO21" s="4"/>
      <c r="SCN21" s="4"/>
      <c r="SDM21" s="4"/>
      <c r="SEL21" s="4"/>
      <c r="SFK21" s="4"/>
      <c r="SGJ21" s="4"/>
      <c r="SHI21" s="4"/>
      <c r="SIH21" s="4"/>
      <c r="SJG21" s="4"/>
      <c r="SKF21" s="4"/>
      <c r="SLE21" s="4"/>
      <c r="SMD21" s="4"/>
      <c r="SNC21" s="4"/>
      <c r="SOB21" s="4"/>
      <c r="SPA21" s="4"/>
      <c r="SPZ21" s="4"/>
      <c r="SQY21" s="4"/>
      <c r="SRX21" s="4"/>
      <c r="SSW21" s="4"/>
      <c r="STV21" s="4"/>
      <c r="SUU21" s="4"/>
      <c r="SVT21" s="4"/>
      <c r="SWS21" s="4"/>
      <c r="SXR21" s="4"/>
      <c r="SYQ21" s="4"/>
      <c r="SZP21" s="4"/>
      <c r="TAO21" s="4"/>
      <c r="TBN21" s="4"/>
      <c r="TCM21" s="4"/>
      <c r="TDL21" s="4"/>
      <c r="TEK21" s="4"/>
      <c r="TFJ21" s="4"/>
      <c r="TGI21" s="4"/>
      <c r="THH21" s="4"/>
      <c r="TIG21" s="4"/>
      <c r="TJF21" s="4"/>
      <c r="TKE21" s="4"/>
      <c r="TLD21" s="4"/>
      <c r="TMC21" s="4"/>
      <c r="TNB21" s="4"/>
      <c r="TOA21" s="4"/>
      <c r="TOZ21" s="4"/>
      <c r="TPY21" s="4"/>
      <c r="TQX21" s="4"/>
      <c r="TRW21" s="4"/>
      <c r="TSV21" s="4"/>
      <c r="TTU21" s="4"/>
      <c r="TUT21" s="4"/>
      <c r="TVS21" s="4"/>
      <c r="TWR21" s="4"/>
      <c r="TXQ21" s="4"/>
      <c r="TYP21" s="4"/>
      <c r="TZO21" s="4"/>
      <c r="UAN21" s="4"/>
      <c r="UBM21" s="4"/>
      <c r="UCL21" s="4"/>
      <c r="UDK21" s="4"/>
      <c r="UEJ21" s="4"/>
      <c r="UFI21" s="4"/>
      <c r="UGH21" s="4"/>
      <c r="UHG21" s="4"/>
      <c r="UIF21" s="4"/>
      <c r="UJE21" s="4"/>
      <c r="UKD21" s="4"/>
      <c r="ULC21" s="4"/>
      <c r="UMB21" s="4"/>
      <c r="UNA21" s="4"/>
      <c r="UNZ21" s="4"/>
      <c r="UOY21" s="4"/>
      <c r="UPX21" s="4"/>
      <c r="UQW21" s="4"/>
      <c r="URV21" s="4"/>
      <c r="USU21" s="4"/>
      <c r="UTT21" s="4"/>
      <c r="UUS21" s="4"/>
      <c r="UVR21" s="4"/>
      <c r="UWQ21" s="4"/>
      <c r="UXP21" s="4"/>
      <c r="UYO21" s="4"/>
      <c r="UZN21" s="4"/>
      <c r="VAM21" s="4"/>
      <c r="VBL21" s="4"/>
      <c r="VCK21" s="4"/>
      <c r="VDJ21" s="4"/>
      <c r="VEI21" s="4"/>
      <c r="VFH21" s="4"/>
      <c r="VGG21" s="4"/>
      <c r="VHF21" s="4"/>
      <c r="VIE21" s="4"/>
      <c r="VJD21" s="4"/>
      <c r="VKC21" s="4"/>
      <c r="VLB21" s="4"/>
      <c r="VMA21" s="4"/>
      <c r="VMZ21" s="4"/>
      <c r="VNY21" s="4"/>
      <c r="VOX21" s="4"/>
      <c r="VPW21" s="4"/>
      <c r="VQV21" s="4"/>
      <c r="VRU21" s="4"/>
      <c r="VST21" s="4"/>
      <c r="VTS21" s="4"/>
      <c r="VUR21" s="4"/>
      <c r="VVQ21" s="4"/>
      <c r="VWP21" s="4"/>
      <c r="VXO21" s="4"/>
      <c r="VYN21" s="4"/>
      <c r="VZM21" s="4"/>
      <c r="WAL21" s="4"/>
      <c r="WBK21" s="4"/>
      <c r="WCJ21" s="4"/>
      <c r="WDI21" s="4"/>
      <c r="WEH21" s="4"/>
      <c r="WFG21" s="4"/>
      <c r="WGF21" s="4"/>
      <c r="WHE21" s="4"/>
      <c r="WID21" s="4"/>
      <c r="WJC21" s="4"/>
      <c r="WKB21" s="4"/>
      <c r="WLA21" s="4"/>
      <c r="WLZ21" s="4"/>
      <c r="WMY21" s="4"/>
      <c r="WNX21" s="4"/>
      <c r="WOW21" s="4"/>
      <c r="WPV21" s="4"/>
      <c r="WQU21" s="4"/>
      <c r="WRT21" s="4"/>
      <c r="WSS21" s="4"/>
      <c r="WTR21" s="4"/>
      <c r="WUQ21" s="4"/>
      <c r="WVP21" s="4"/>
      <c r="WWO21" s="4"/>
      <c r="WXN21" s="4"/>
      <c r="WYM21" s="4"/>
      <c r="WZL21" s="4"/>
      <c r="XAK21" s="4"/>
      <c r="XBJ21" s="4"/>
      <c r="XCI21" s="4"/>
      <c r="XDH21" s="4"/>
      <c r="XEG21" s="4"/>
    </row>
    <row r="22" spans="1:1011 1036:2036 2061:3061 3086:4086 4111:5111 5136:6136 6161:7161 7186:8186 8211:9211 9236:10236 10261:11261 11286:12286 12311:13311 13336:14336 14361:15336 15361:16361" ht="20.100000000000001" customHeight="1">
      <c r="A22" s="43" t="s">
        <v>512</v>
      </c>
      <c r="B22" s="44" t="s">
        <v>280</v>
      </c>
      <c r="C22" s="4"/>
      <c r="D22" s="4"/>
      <c r="E22" s="4"/>
      <c r="F22" s="4"/>
      <c r="G22" s="4"/>
      <c r="H22" s="4"/>
      <c r="I22" s="4"/>
      <c r="J22" s="4"/>
      <c r="K22" s="4"/>
      <c r="AJ22" s="4"/>
      <c r="BI22" s="4"/>
      <c r="CH22" s="4"/>
      <c r="DG22" s="4"/>
      <c r="EF22" s="4"/>
      <c r="FE22" s="4"/>
      <c r="GD22" s="4"/>
      <c r="HC22" s="4"/>
      <c r="IB22" s="4"/>
      <c r="JA22" s="4"/>
      <c r="JZ22" s="4"/>
      <c r="KY22" s="4"/>
      <c r="LX22" s="4"/>
      <c r="MW22" s="4"/>
      <c r="NV22" s="4"/>
      <c r="OU22" s="4"/>
      <c r="PT22" s="4"/>
      <c r="QS22" s="4"/>
      <c r="RR22" s="4"/>
      <c r="SQ22" s="4"/>
      <c r="TP22" s="4"/>
      <c r="UO22" s="4"/>
      <c r="VN22" s="4"/>
      <c r="WM22" s="4"/>
      <c r="XL22" s="4"/>
      <c r="YK22" s="4"/>
      <c r="ZJ22" s="4"/>
      <c r="AAI22" s="4"/>
      <c r="ABH22" s="4"/>
      <c r="ACG22" s="4"/>
      <c r="ADF22" s="4"/>
      <c r="AEE22" s="4"/>
      <c r="AFD22" s="4"/>
      <c r="AGC22" s="4"/>
      <c r="AHB22" s="4"/>
      <c r="AIA22" s="4"/>
      <c r="AIZ22" s="4"/>
      <c r="AJY22" s="4"/>
      <c r="AKX22" s="4"/>
      <c r="ALW22" s="4"/>
      <c r="AMV22" s="4"/>
      <c r="ANU22" s="4"/>
      <c r="AOT22" s="4"/>
      <c r="APS22" s="4"/>
      <c r="AQR22" s="4"/>
      <c r="ARQ22" s="4"/>
      <c r="ASP22" s="4"/>
      <c r="ATO22" s="4"/>
      <c r="AUN22" s="4"/>
      <c r="AVM22" s="4"/>
      <c r="AWL22" s="4"/>
      <c r="AXK22" s="4"/>
      <c r="AYJ22" s="4"/>
      <c r="AZI22" s="4"/>
      <c r="BAH22" s="4"/>
      <c r="BBG22" s="4"/>
      <c r="BCF22" s="4"/>
      <c r="BDE22" s="4"/>
      <c r="BED22" s="4"/>
      <c r="BFC22" s="4"/>
      <c r="BGB22" s="4"/>
      <c r="BHA22" s="4"/>
      <c r="BHZ22" s="4"/>
      <c r="BIY22" s="4"/>
      <c r="BJX22" s="4"/>
      <c r="BKW22" s="4"/>
      <c r="BLV22" s="4"/>
      <c r="BMU22" s="4"/>
      <c r="BNT22" s="4"/>
      <c r="BOS22" s="4"/>
      <c r="BPR22" s="4"/>
      <c r="BQQ22" s="4"/>
      <c r="BRP22" s="4"/>
      <c r="BSO22" s="4"/>
      <c r="BTN22" s="4"/>
      <c r="BUM22" s="4"/>
      <c r="BVL22" s="4"/>
      <c r="BWK22" s="4"/>
      <c r="BXJ22" s="4"/>
      <c r="BYI22" s="4"/>
      <c r="BZH22" s="4"/>
      <c r="CAG22" s="4"/>
      <c r="CBF22" s="4"/>
      <c r="CCE22" s="4"/>
      <c r="CDD22" s="4"/>
      <c r="CEC22" s="4"/>
      <c r="CFB22" s="4"/>
      <c r="CGA22" s="4"/>
      <c r="CGZ22" s="4"/>
      <c r="CHY22" s="4"/>
      <c r="CIX22" s="4"/>
      <c r="CJW22" s="4"/>
      <c r="CKV22" s="4"/>
      <c r="CLU22" s="4"/>
      <c r="CMT22" s="4"/>
      <c r="CNS22" s="4"/>
      <c r="COR22" s="4"/>
      <c r="CPQ22" s="4"/>
      <c r="CQP22" s="4"/>
      <c r="CRO22" s="4"/>
      <c r="CSN22" s="4"/>
      <c r="CTM22" s="4"/>
      <c r="CUL22" s="4"/>
      <c r="CVK22" s="4"/>
      <c r="CWJ22" s="4"/>
      <c r="CXI22" s="4"/>
      <c r="CYH22" s="4"/>
      <c r="CZG22" s="4"/>
      <c r="DAF22" s="4"/>
      <c r="DBE22" s="4"/>
      <c r="DCD22" s="4"/>
      <c r="DDC22" s="4"/>
      <c r="DEB22" s="4"/>
      <c r="DFA22" s="4"/>
      <c r="DFZ22" s="4"/>
      <c r="DGY22" s="4"/>
      <c r="DHX22" s="4"/>
      <c r="DIW22" s="4"/>
      <c r="DJV22" s="4"/>
      <c r="DKU22" s="4"/>
      <c r="DLT22" s="4"/>
      <c r="DMS22" s="4"/>
      <c r="DNR22" s="4"/>
      <c r="DOQ22" s="4"/>
      <c r="DPP22" s="4"/>
      <c r="DQO22" s="4"/>
      <c r="DRN22" s="4"/>
      <c r="DSM22" s="4"/>
      <c r="DTL22" s="4"/>
      <c r="DUK22" s="4"/>
      <c r="DVJ22" s="4"/>
      <c r="DWI22" s="4"/>
      <c r="DXH22" s="4"/>
      <c r="DYG22" s="4"/>
      <c r="DZF22" s="4"/>
      <c r="EAE22" s="4"/>
      <c r="EBD22" s="4"/>
      <c r="ECC22" s="4"/>
      <c r="EDB22" s="4"/>
      <c r="EEA22" s="4"/>
      <c r="EEZ22" s="4"/>
      <c r="EFY22" s="4"/>
      <c r="EGX22" s="4"/>
      <c r="EHW22" s="4"/>
      <c r="EIV22" s="4"/>
      <c r="EJU22" s="4"/>
      <c r="EKT22" s="4"/>
      <c r="ELS22" s="4"/>
      <c r="EMR22" s="4"/>
      <c r="ENQ22" s="4"/>
      <c r="EOP22" s="4"/>
      <c r="EPO22" s="4"/>
      <c r="EQN22" s="4"/>
      <c r="ERM22" s="4"/>
      <c r="ESL22" s="4"/>
      <c r="ETK22" s="4"/>
      <c r="EUJ22" s="4"/>
      <c r="EVI22" s="4"/>
      <c r="EWH22" s="4"/>
      <c r="EXG22" s="4"/>
      <c r="EYF22" s="4"/>
      <c r="EZE22" s="4"/>
      <c r="FAD22" s="4"/>
      <c r="FBC22" s="4"/>
      <c r="FCB22" s="4"/>
      <c r="FDA22" s="4"/>
      <c r="FDZ22" s="4"/>
      <c r="FEY22" s="4"/>
      <c r="FFX22" s="4"/>
      <c r="FGW22" s="4"/>
      <c r="FHV22" s="4"/>
      <c r="FIU22" s="4"/>
      <c r="FJT22" s="4"/>
      <c r="FKS22" s="4"/>
      <c r="FLR22" s="4"/>
      <c r="FMQ22" s="4"/>
      <c r="FNP22" s="4"/>
      <c r="FOO22" s="4"/>
      <c r="FPN22" s="4"/>
      <c r="FQM22" s="4"/>
      <c r="FRL22" s="4"/>
      <c r="FSK22" s="4"/>
      <c r="FTJ22" s="4"/>
      <c r="FUI22" s="4"/>
      <c r="FVH22" s="4"/>
      <c r="FWG22" s="4"/>
      <c r="FXF22" s="4"/>
      <c r="FYE22" s="4"/>
      <c r="FZD22" s="4"/>
      <c r="GAC22" s="4"/>
      <c r="GBB22" s="4"/>
      <c r="GCA22" s="4"/>
      <c r="GCZ22" s="4"/>
      <c r="GDY22" s="4"/>
      <c r="GEX22" s="4"/>
      <c r="GFW22" s="4"/>
      <c r="GGV22" s="4"/>
      <c r="GHU22" s="4"/>
      <c r="GIT22" s="4"/>
      <c r="GJS22" s="4"/>
      <c r="GKR22" s="4"/>
      <c r="GLQ22" s="4"/>
      <c r="GMP22" s="4"/>
      <c r="GNO22" s="4"/>
      <c r="GON22" s="4"/>
      <c r="GPM22" s="4"/>
      <c r="GQL22" s="4"/>
      <c r="GRK22" s="4"/>
      <c r="GSJ22" s="4"/>
      <c r="GTI22" s="4"/>
      <c r="GUH22" s="4"/>
      <c r="GVG22" s="4"/>
      <c r="GWF22" s="4"/>
      <c r="GXE22" s="4"/>
      <c r="GYD22" s="4"/>
      <c r="GZC22" s="4"/>
      <c r="HAB22" s="4"/>
      <c r="HBA22" s="4"/>
      <c r="HBZ22" s="4"/>
      <c r="HCY22" s="4"/>
      <c r="HDX22" s="4"/>
      <c r="HEW22" s="4"/>
      <c r="HFV22" s="4"/>
      <c r="HGU22" s="4"/>
      <c r="HHT22" s="4"/>
      <c r="HIS22" s="4"/>
      <c r="HJR22" s="4"/>
      <c r="HKQ22" s="4"/>
      <c r="HLP22" s="4"/>
      <c r="HMO22" s="4"/>
      <c r="HNN22" s="4"/>
      <c r="HOM22" s="4"/>
      <c r="HPL22" s="4"/>
      <c r="HQK22" s="4"/>
      <c r="HRJ22" s="4"/>
      <c r="HSI22" s="4"/>
      <c r="HTH22" s="4"/>
      <c r="HUG22" s="4"/>
      <c r="HVF22" s="4"/>
      <c r="HWE22" s="4"/>
      <c r="HXD22" s="4"/>
      <c r="HYC22" s="4"/>
      <c r="HZB22" s="4"/>
      <c r="IAA22" s="4"/>
      <c r="IAZ22" s="4"/>
      <c r="IBY22" s="4"/>
      <c r="ICX22" s="4"/>
      <c r="IDW22" s="4"/>
      <c r="IEV22" s="4"/>
      <c r="IFU22" s="4"/>
      <c r="IGT22" s="4"/>
      <c r="IHS22" s="4"/>
      <c r="IIR22" s="4"/>
      <c r="IJQ22" s="4"/>
      <c r="IKP22" s="4"/>
      <c r="ILO22" s="4"/>
      <c r="IMN22" s="4"/>
      <c r="INM22" s="4"/>
      <c r="IOL22" s="4"/>
      <c r="IPK22" s="4"/>
      <c r="IQJ22" s="4"/>
      <c r="IRI22" s="4"/>
      <c r="ISH22" s="4"/>
      <c r="ITG22" s="4"/>
      <c r="IUF22" s="4"/>
      <c r="IVE22" s="4"/>
      <c r="IWD22" s="4"/>
      <c r="IXC22" s="4"/>
      <c r="IYB22" s="4"/>
      <c r="IZA22" s="4"/>
      <c r="IZZ22" s="4"/>
      <c r="JAY22" s="4"/>
      <c r="JBX22" s="4"/>
      <c r="JCW22" s="4"/>
      <c r="JDV22" s="4"/>
      <c r="JEU22" s="4"/>
      <c r="JFT22" s="4"/>
      <c r="JGS22" s="4"/>
      <c r="JHR22" s="4"/>
      <c r="JIQ22" s="4"/>
      <c r="JJP22" s="4"/>
      <c r="JKO22" s="4"/>
      <c r="JLN22" s="4"/>
      <c r="JMM22" s="4"/>
      <c r="JNL22" s="4"/>
      <c r="JOK22" s="4"/>
      <c r="JPJ22" s="4"/>
      <c r="JQI22" s="4"/>
      <c r="JRH22" s="4"/>
      <c r="JSG22" s="4"/>
      <c r="JTF22" s="4"/>
      <c r="JUE22" s="4"/>
      <c r="JVD22" s="4"/>
      <c r="JWC22" s="4"/>
      <c r="JXB22" s="4"/>
      <c r="JYA22" s="4"/>
      <c r="JYZ22" s="4"/>
      <c r="JZY22" s="4"/>
      <c r="KAX22" s="4"/>
      <c r="KBW22" s="4"/>
      <c r="KCV22" s="4"/>
      <c r="KDU22" s="4"/>
      <c r="KET22" s="4"/>
      <c r="KFS22" s="4"/>
      <c r="KGR22" s="4"/>
      <c r="KHQ22" s="4"/>
      <c r="KIP22" s="4"/>
      <c r="KJO22" s="4"/>
      <c r="KKN22" s="4"/>
      <c r="KLM22" s="4"/>
      <c r="KML22" s="4"/>
      <c r="KNK22" s="4"/>
      <c r="KOJ22" s="4"/>
      <c r="KPI22" s="4"/>
      <c r="KQH22" s="4"/>
      <c r="KRG22" s="4"/>
      <c r="KSF22" s="4"/>
      <c r="KTE22" s="4"/>
      <c r="KUD22" s="4"/>
      <c r="KVC22" s="4"/>
      <c r="KWB22" s="4"/>
      <c r="KXA22" s="4"/>
      <c r="KXZ22" s="4"/>
      <c r="KYY22" s="4"/>
      <c r="KZX22" s="4"/>
      <c r="LAW22" s="4"/>
      <c r="LBV22" s="4"/>
      <c r="LCU22" s="4"/>
      <c r="LDT22" s="4"/>
      <c r="LES22" s="4"/>
      <c r="LFR22" s="4"/>
      <c r="LGQ22" s="4"/>
      <c r="LHP22" s="4"/>
      <c r="LIO22" s="4"/>
      <c r="LJN22" s="4"/>
      <c r="LKM22" s="4"/>
      <c r="LLL22" s="4"/>
      <c r="LMK22" s="4"/>
      <c r="LNJ22" s="4"/>
      <c r="LOI22" s="4"/>
      <c r="LPH22" s="4"/>
      <c r="LQG22" s="4"/>
      <c r="LRF22" s="4"/>
      <c r="LSE22" s="4"/>
      <c r="LTD22" s="4"/>
      <c r="LUC22" s="4"/>
      <c r="LVB22" s="4"/>
      <c r="LWA22" s="4"/>
      <c r="LWZ22" s="4"/>
      <c r="LXY22" s="4"/>
      <c r="LYX22" s="4"/>
      <c r="LZW22" s="4"/>
      <c r="MAV22" s="4"/>
      <c r="MBU22" s="4"/>
      <c r="MCT22" s="4"/>
      <c r="MDS22" s="4"/>
      <c r="MER22" s="4"/>
      <c r="MFQ22" s="4"/>
      <c r="MGP22" s="4"/>
      <c r="MHO22" s="4"/>
      <c r="MIN22" s="4"/>
      <c r="MJM22" s="4"/>
      <c r="MKL22" s="4"/>
      <c r="MLK22" s="4"/>
      <c r="MMJ22" s="4"/>
      <c r="MNI22" s="4"/>
      <c r="MOH22" s="4"/>
      <c r="MPG22" s="4"/>
      <c r="MQF22" s="4"/>
      <c r="MRE22" s="4"/>
      <c r="MSD22" s="4"/>
      <c r="MTC22" s="4"/>
      <c r="MUB22" s="4"/>
      <c r="MVA22" s="4"/>
      <c r="MVZ22" s="4"/>
      <c r="MWY22" s="4"/>
      <c r="MXX22" s="4"/>
      <c r="MYW22" s="4"/>
      <c r="MZV22" s="4"/>
      <c r="NAU22" s="4"/>
      <c r="NBT22" s="4"/>
      <c r="NCS22" s="4"/>
      <c r="NDR22" s="4"/>
      <c r="NEQ22" s="4"/>
      <c r="NFP22" s="4"/>
      <c r="NGO22" s="4"/>
      <c r="NHN22" s="4"/>
      <c r="NIM22" s="4"/>
      <c r="NJL22" s="4"/>
      <c r="NKK22" s="4"/>
      <c r="NLJ22" s="4"/>
      <c r="NMI22" s="4"/>
      <c r="NNH22" s="4"/>
      <c r="NOG22" s="4"/>
      <c r="NPF22" s="4"/>
      <c r="NQE22" s="4"/>
      <c r="NRD22" s="4"/>
      <c r="NSC22" s="4"/>
      <c r="NTB22" s="4"/>
      <c r="NUA22" s="4"/>
      <c r="NUZ22" s="4"/>
      <c r="NVY22" s="4"/>
      <c r="NWX22" s="4"/>
      <c r="NXW22" s="4"/>
      <c r="NYV22" s="4"/>
      <c r="NZU22" s="4"/>
      <c r="OAT22" s="4"/>
      <c r="OBS22" s="4"/>
      <c r="OCR22" s="4"/>
      <c r="ODQ22" s="4"/>
      <c r="OEP22" s="4"/>
      <c r="OFO22" s="4"/>
      <c r="OGN22" s="4"/>
      <c r="OHM22" s="4"/>
      <c r="OIL22" s="4"/>
      <c r="OJK22" s="4"/>
      <c r="OKJ22" s="4"/>
      <c r="OLI22" s="4"/>
      <c r="OMH22" s="4"/>
      <c r="ONG22" s="4"/>
      <c r="OOF22" s="4"/>
      <c r="OPE22" s="4"/>
      <c r="OQD22" s="4"/>
      <c r="ORC22" s="4"/>
      <c r="OSB22" s="4"/>
      <c r="OTA22" s="4"/>
      <c r="OTZ22" s="4"/>
      <c r="OUY22" s="4"/>
      <c r="OVX22" s="4"/>
      <c r="OWW22" s="4"/>
      <c r="OXV22" s="4"/>
      <c r="OYU22" s="4"/>
      <c r="OZT22" s="4"/>
      <c r="PAS22" s="4"/>
      <c r="PBR22" s="4"/>
      <c r="PCQ22" s="4"/>
      <c r="PDP22" s="4"/>
      <c r="PEO22" s="4"/>
      <c r="PFN22" s="4"/>
      <c r="PGM22" s="4"/>
      <c r="PHL22" s="4"/>
      <c r="PIK22" s="4"/>
      <c r="PJJ22" s="4"/>
      <c r="PKI22" s="4"/>
      <c r="PLH22" s="4"/>
      <c r="PMG22" s="4"/>
      <c r="PNF22" s="4"/>
      <c r="POE22" s="4"/>
      <c r="PPD22" s="4"/>
      <c r="PQC22" s="4"/>
      <c r="PRB22" s="4"/>
      <c r="PSA22" s="4"/>
      <c r="PSZ22" s="4"/>
      <c r="PTY22" s="4"/>
      <c r="PUX22" s="4"/>
      <c r="PVW22" s="4"/>
      <c r="PWV22" s="4"/>
      <c r="PXU22" s="4"/>
      <c r="PYT22" s="4"/>
      <c r="PZS22" s="4"/>
      <c r="QAR22" s="4"/>
      <c r="QBQ22" s="4"/>
      <c r="QCP22" s="4"/>
      <c r="QDO22" s="4"/>
      <c r="QEN22" s="4"/>
      <c r="QFM22" s="4"/>
      <c r="QGL22" s="4"/>
      <c r="QHK22" s="4"/>
      <c r="QIJ22" s="4"/>
      <c r="QJI22" s="4"/>
      <c r="QKH22" s="4"/>
      <c r="QLG22" s="4"/>
      <c r="QMF22" s="4"/>
      <c r="QNE22" s="4"/>
      <c r="QOD22" s="4"/>
      <c r="QPC22" s="4"/>
      <c r="QQB22" s="4"/>
      <c r="QRA22" s="4"/>
      <c r="QRZ22" s="4"/>
      <c r="QSY22" s="4"/>
      <c r="QTX22" s="4"/>
      <c r="QUW22" s="4"/>
      <c r="QVV22" s="4"/>
      <c r="QWU22" s="4"/>
      <c r="QXT22" s="4"/>
      <c r="QYS22" s="4"/>
      <c r="QZR22" s="4"/>
      <c r="RAQ22" s="4"/>
      <c r="RBP22" s="4"/>
      <c r="RCO22" s="4"/>
      <c r="RDN22" s="4"/>
      <c r="REM22" s="4"/>
      <c r="RFL22" s="4"/>
      <c r="RGK22" s="4"/>
      <c r="RHJ22" s="4"/>
      <c r="RII22" s="4"/>
      <c r="RJH22" s="4"/>
      <c r="RKG22" s="4"/>
      <c r="RLF22" s="4"/>
      <c r="RME22" s="4"/>
      <c r="RND22" s="4"/>
      <c r="ROC22" s="4"/>
      <c r="RPB22" s="4"/>
      <c r="RQA22" s="4"/>
      <c r="RQZ22" s="4"/>
      <c r="RRY22" s="4"/>
      <c r="RSX22" s="4"/>
      <c r="RTW22" s="4"/>
      <c r="RUV22" s="4"/>
      <c r="RVU22" s="4"/>
      <c r="RWT22" s="4"/>
      <c r="RXS22" s="4"/>
      <c r="RYR22" s="4"/>
      <c r="RZQ22" s="4"/>
      <c r="SAP22" s="4"/>
      <c r="SBO22" s="4"/>
      <c r="SCN22" s="4"/>
      <c r="SDM22" s="4"/>
      <c r="SEL22" s="4"/>
      <c r="SFK22" s="4"/>
      <c r="SGJ22" s="4"/>
      <c r="SHI22" s="4"/>
      <c r="SIH22" s="4"/>
      <c r="SJG22" s="4"/>
      <c r="SKF22" s="4"/>
      <c r="SLE22" s="4"/>
      <c r="SMD22" s="4"/>
      <c r="SNC22" s="4"/>
      <c r="SOB22" s="4"/>
      <c r="SPA22" s="4"/>
      <c r="SPZ22" s="4"/>
      <c r="SQY22" s="4"/>
      <c r="SRX22" s="4"/>
      <c r="SSW22" s="4"/>
      <c r="STV22" s="4"/>
      <c r="SUU22" s="4"/>
      <c r="SVT22" s="4"/>
      <c r="SWS22" s="4"/>
      <c r="SXR22" s="4"/>
      <c r="SYQ22" s="4"/>
      <c r="SZP22" s="4"/>
      <c r="TAO22" s="4"/>
      <c r="TBN22" s="4"/>
      <c r="TCM22" s="4"/>
      <c r="TDL22" s="4"/>
      <c r="TEK22" s="4"/>
      <c r="TFJ22" s="4"/>
      <c r="TGI22" s="4"/>
      <c r="THH22" s="4"/>
      <c r="TIG22" s="4"/>
      <c r="TJF22" s="4"/>
      <c r="TKE22" s="4"/>
      <c r="TLD22" s="4"/>
      <c r="TMC22" s="4"/>
      <c r="TNB22" s="4"/>
      <c r="TOA22" s="4"/>
      <c r="TOZ22" s="4"/>
      <c r="TPY22" s="4"/>
      <c r="TQX22" s="4"/>
      <c r="TRW22" s="4"/>
      <c r="TSV22" s="4"/>
      <c r="TTU22" s="4"/>
      <c r="TUT22" s="4"/>
      <c r="TVS22" s="4"/>
      <c r="TWR22" s="4"/>
      <c r="TXQ22" s="4"/>
      <c r="TYP22" s="4"/>
      <c r="TZO22" s="4"/>
      <c r="UAN22" s="4"/>
      <c r="UBM22" s="4"/>
      <c r="UCL22" s="4"/>
      <c r="UDK22" s="4"/>
      <c r="UEJ22" s="4"/>
      <c r="UFI22" s="4"/>
      <c r="UGH22" s="4"/>
      <c r="UHG22" s="4"/>
      <c r="UIF22" s="4"/>
      <c r="UJE22" s="4"/>
      <c r="UKD22" s="4"/>
      <c r="ULC22" s="4"/>
      <c r="UMB22" s="4"/>
      <c r="UNA22" s="4"/>
      <c r="UNZ22" s="4"/>
      <c r="UOY22" s="4"/>
      <c r="UPX22" s="4"/>
      <c r="UQW22" s="4"/>
      <c r="URV22" s="4"/>
      <c r="USU22" s="4"/>
      <c r="UTT22" s="4"/>
      <c r="UUS22" s="4"/>
      <c r="UVR22" s="4"/>
      <c r="UWQ22" s="4"/>
      <c r="UXP22" s="4"/>
      <c r="UYO22" s="4"/>
      <c r="UZN22" s="4"/>
      <c r="VAM22" s="4"/>
      <c r="VBL22" s="4"/>
      <c r="VCK22" s="4"/>
      <c r="VDJ22" s="4"/>
      <c r="VEI22" s="4"/>
      <c r="VFH22" s="4"/>
      <c r="VGG22" s="4"/>
      <c r="VHF22" s="4"/>
      <c r="VIE22" s="4"/>
      <c r="VJD22" s="4"/>
      <c r="VKC22" s="4"/>
      <c r="VLB22" s="4"/>
      <c r="VMA22" s="4"/>
      <c r="VMZ22" s="4"/>
      <c r="VNY22" s="4"/>
      <c r="VOX22" s="4"/>
      <c r="VPW22" s="4"/>
      <c r="VQV22" s="4"/>
      <c r="VRU22" s="4"/>
      <c r="VST22" s="4"/>
      <c r="VTS22" s="4"/>
      <c r="VUR22" s="4"/>
      <c r="VVQ22" s="4"/>
      <c r="VWP22" s="4"/>
      <c r="VXO22" s="4"/>
      <c r="VYN22" s="4"/>
      <c r="VZM22" s="4"/>
      <c r="WAL22" s="4"/>
      <c r="WBK22" s="4"/>
      <c r="WCJ22" s="4"/>
      <c r="WDI22" s="4"/>
      <c r="WEH22" s="4"/>
      <c r="WFG22" s="4"/>
      <c r="WGF22" s="4"/>
      <c r="WHE22" s="4"/>
      <c r="WID22" s="4"/>
      <c r="WJC22" s="4"/>
      <c r="WKB22" s="4"/>
      <c r="WLA22" s="4"/>
      <c r="WLZ22" s="4"/>
      <c r="WMY22" s="4"/>
      <c r="WNX22" s="4"/>
      <c r="WOW22" s="4"/>
      <c r="WPV22" s="4"/>
      <c r="WQU22" s="4"/>
      <c r="WRT22" s="4"/>
      <c r="WSS22" s="4"/>
      <c r="WTR22" s="4"/>
      <c r="WUQ22" s="4"/>
      <c r="WVP22" s="4"/>
      <c r="WWO22" s="4"/>
      <c r="WXN22" s="4"/>
      <c r="WYM22" s="4"/>
      <c r="WZL22" s="4"/>
      <c r="XAK22" s="4"/>
      <c r="XBJ22" s="4"/>
      <c r="XCI22" s="4"/>
      <c r="XDH22" s="4"/>
      <c r="XEG22" s="4"/>
    </row>
    <row r="23" spans="1:1011 1036:2036 2061:3061 3086:4086 4111:5111 5136:6136 6161:7161 7186:8186 8211:9211 9236:10236 10261:11261 11286:12286 12311:13311 13336:14336 14361:15336 15361:16361" ht="20.100000000000001" customHeight="1">
      <c r="A23" s="43" t="s">
        <v>513</v>
      </c>
      <c r="B23" s="44" t="s">
        <v>281</v>
      </c>
      <c r="C23" s="4"/>
      <c r="D23" s="4"/>
      <c r="E23" s="4"/>
      <c r="F23" s="4"/>
      <c r="G23" s="4"/>
      <c r="H23" s="4"/>
      <c r="I23" s="4"/>
      <c r="J23" s="4"/>
      <c r="K23" s="4"/>
    </row>
    <row r="24" spans="1:1011 1036:2036 2061:3061 3086:4086 4111:5111 5136:6136 6161:7161 7186:8186 8211:9211 9236:10236 10261:11261 11286:12286 12311:13311 13336:14336 14361:15336 15361:16361" ht="20.100000000000001" customHeight="1">
      <c r="A24" s="43" t="s">
        <v>514</v>
      </c>
      <c r="B24" s="44" t="s">
        <v>282</v>
      </c>
      <c r="C24" s="4"/>
      <c r="D24" s="4"/>
      <c r="E24" s="4"/>
      <c r="F24" s="4"/>
      <c r="G24" s="4"/>
      <c r="H24" s="4"/>
      <c r="I24" s="4"/>
      <c r="J24" s="4"/>
      <c r="K24" s="4"/>
    </row>
    <row r="25" spans="1:1011 1036:2036 2061:3061 3086:4086 4111:5111 5136:6136 6161:7161 7186:8186 8211:9211 9236:10236 10261:11261 11286:12286 12311:13311 13336:14336 14361:15336 15361:16361" ht="15">
      <c r="A25" s="43" t="s">
        <v>515</v>
      </c>
      <c r="B25" s="44" t="s">
        <v>283</v>
      </c>
      <c r="C25" s="4"/>
      <c r="D25" s="4"/>
      <c r="E25" s="4"/>
      <c r="F25" s="4"/>
      <c r="G25" s="4"/>
      <c r="H25" s="4"/>
      <c r="I25" s="4"/>
      <c r="J25" s="4"/>
      <c r="K25" s="4"/>
    </row>
    <row r="26" spans="1:1011 1036:2036 2061:3061 3086:4086 4111:5111 5136:6136 6161:7161 7186:8186 8211:9211 9236:10236 10261:11261 11286:12286 12311:13311 13336:14336 14361:15336 15361:16361" ht="29.25" customHeight="1">
      <c r="A26" s="43" t="s">
        <v>516</v>
      </c>
      <c r="B26" s="44" t="s">
        <v>352</v>
      </c>
      <c r="C26" s="4"/>
      <c r="D26" s="4"/>
      <c r="E26" s="4"/>
      <c r="F26" s="4"/>
      <c r="G26" s="4"/>
      <c r="H26" s="4"/>
      <c r="I26" s="4"/>
      <c r="J26" s="4"/>
      <c r="K26" s="4"/>
    </row>
    <row r="27" spans="1:1011 1036:2036 2061:3061 3086:4086 4111:5111 5136:6136 6161:7161 7186:8186 8211:9211 9236:10236 10261:11261 11286:12286 12311:13311 13336:14336 14361:15336 15361:16361" ht="32.25" customHeight="1">
      <c r="A27" s="43" t="s">
        <v>517</v>
      </c>
      <c r="B27" s="44" t="s">
        <v>284</v>
      </c>
      <c r="C27" s="4"/>
      <c r="D27" s="4"/>
      <c r="E27" s="4"/>
      <c r="F27" s="4"/>
      <c r="G27" s="4"/>
      <c r="H27" s="4"/>
      <c r="I27" s="4"/>
      <c r="J27" s="4"/>
      <c r="K27" s="4"/>
    </row>
    <row r="28" spans="1:1011 1036:2036 2061:3061 3086:4086 4111:5111 5136:6136 6161:7161 7186:8186 8211:9211 9236:10236 10261:11261 11286:12286 12311:13311 13336:14336 14361:15336 15361:16361" ht="20.100000000000001" customHeight="1">
      <c r="A28" s="43" t="s">
        <v>518</v>
      </c>
      <c r="B28" s="44" t="s">
        <v>285</v>
      </c>
      <c r="C28" s="4"/>
      <c r="D28" s="4"/>
      <c r="E28" s="4"/>
      <c r="F28" s="4"/>
      <c r="G28" s="4"/>
      <c r="H28" s="4"/>
      <c r="I28" s="46"/>
      <c r="J28" s="4"/>
      <c r="K28" s="46"/>
    </row>
    <row r="29" spans="1:1011 1036:2036 2061:3061 3086:4086 4111:5111 5136:6136 6161:7161 7186:8186 8211:9211 9236:10236 10261:11261 11286:12286 12311:13311 13336:14336 14361:15336 15361:16361" ht="15">
      <c r="A29" s="43" t="s">
        <v>519</v>
      </c>
      <c r="B29" s="44" t="s">
        <v>286</v>
      </c>
      <c r="C29" s="4"/>
      <c r="D29" s="4"/>
      <c r="E29" s="4"/>
      <c r="F29" s="4"/>
      <c r="G29" s="4"/>
      <c r="H29" s="4"/>
      <c r="I29" s="46"/>
      <c r="J29" s="4"/>
      <c r="K29" s="46"/>
    </row>
    <row r="30" spans="1:1011 1036:2036 2061:3061 3086:4086 4111:5111 5136:6136 6161:7161 7186:8186 8211:9211 9236:10236 10261:11261 11286:12286 12311:13311 13336:14336 14361:15336 15361:16361" ht="15">
      <c r="A30" s="43" t="s">
        <v>520</v>
      </c>
      <c r="B30" s="44" t="s">
        <v>287</v>
      </c>
      <c r="C30" s="4"/>
      <c r="D30" s="4"/>
      <c r="E30" s="4"/>
      <c r="F30" s="4"/>
      <c r="G30" s="4"/>
      <c r="H30" s="4"/>
      <c r="I30" s="46"/>
      <c r="J30" s="4"/>
      <c r="K30" s="46"/>
    </row>
    <row r="31" spans="1:1011 1036:2036 2061:3061 3086:4086 4111:5111 5136:6136 6161:7161 7186:8186 8211:9211 9236:10236 10261:11261 11286:12286 12311:13311 13336:14336 14361:15336 15361:16361" ht="20.100000000000001" customHeight="1">
      <c r="A31" s="43" t="s">
        <v>521</v>
      </c>
      <c r="B31" s="44" t="s">
        <v>372</v>
      </c>
      <c r="C31" s="4"/>
      <c r="D31" s="4"/>
      <c r="E31" s="4"/>
      <c r="F31" s="4"/>
      <c r="G31" s="4"/>
      <c r="H31" s="4"/>
      <c r="I31" s="46"/>
      <c r="J31" s="4"/>
      <c r="K31" s="46"/>
    </row>
    <row r="32" spans="1:1011 1036:2036 2061:3061 3086:4086 4111:5111 5136:6136 6161:7161 7186:8186 8211:9211 9236:10236 10261:11261 11286:12286 12311:13311 13336:14336 14361:15336 15361:16361" ht="20.100000000000001" customHeight="1">
      <c r="A32" s="43" t="s">
        <v>522</v>
      </c>
      <c r="B32" s="44" t="s">
        <v>375</v>
      </c>
      <c r="C32" s="4"/>
      <c r="D32" s="4"/>
      <c r="E32" s="4"/>
      <c r="F32" s="4"/>
      <c r="G32" s="4"/>
      <c r="H32" s="4"/>
      <c r="I32" s="46"/>
      <c r="J32" s="4"/>
      <c r="K32" s="46"/>
    </row>
    <row r="33" spans="1:11" ht="20.100000000000001" customHeight="1">
      <c r="A33" s="43" t="s">
        <v>523</v>
      </c>
      <c r="B33" s="44" t="s">
        <v>288</v>
      </c>
      <c r="C33" s="4"/>
      <c r="D33" s="4"/>
      <c r="E33" s="4"/>
      <c r="F33" s="4"/>
      <c r="G33" s="4"/>
      <c r="H33" s="4"/>
      <c r="I33" s="46"/>
      <c r="J33" s="4"/>
      <c r="K33" s="46"/>
    </row>
    <row r="34" spans="1:11" ht="20.100000000000001" customHeight="1">
      <c r="A34" s="43" t="s">
        <v>524</v>
      </c>
      <c r="B34" s="44" t="s">
        <v>280</v>
      </c>
      <c r="C34" s="47"/>
      <c r="D34" s="47"/>
      <c r="E34" s="47"/>
      <c r="F34" s="4"/>
      <c r="G34" s="4"/>
      <c r="H34" s="4"/>
      <c r="I34" s="46"/>
      <c r="J34" s="4"/>
      <c r="K34" s="46"/>
    </row>
    <row r="35" spans="1:11" ht="20.100000000000001" customHeight="1">
      <c r="A35" s="43" t="s">
        <v>525</v>
      </c>
      <c r="B35" s="44" t="s">
        <v>281</v>
      </c>
      <c r="C35" s="48"/>
      <c r="D35" s="48"/>
      <c r="E35" s="48"/>
      <c r="F35" s="48"/>
      <c r="G35" s="4"/>
      <c r="H35" s="4"/>
      <c r="I35" s="46"/>
      <c r="J35" s="4"/>
      <c r="K35" s="46"/>
    </row>
    <row r="36" spans="1:11" ht="20.100000000000001" customHeight="1">
      <c r="A36" s="43" t="s">
        <v>526</v>
      </c>
      <c r="B36" s="44" t="s">
        <v>289</v>
      </c>
      <c r="C36" s="48"/>
      <c r="D36" s="48"/>
      <c r="E36" s="48"/>
      <c r="F36" s="48"/>
      <c r="G36" s="4"/>
      <c r="H36" s="4"/>
      <c r="I36" s="46"/>
      <c r="J36" s="4"/>
      <c r="K36" s="46"/>
    </row>
    <row r="37" spans="1:11" ht="20.100000000000001" customHeight="1">
      <c r="A37" s="43" t="s">
        <v>527</v>
      </c>
      <c r="B37" s="44" t="s">
        <v>290</v>
      </c>
      <c r="C37" s="48"/>
      <c r="D37" s="48"/>
      <c r="E37" s="48"/>
      <c r="F37" s="48"/>
      <c r="G37" s="4"/>
      <c r="H37" s="4"/>
      <c r="I37" s="46"/>
      <c r="J37" s="4"/>
      <c r="K37" s="46"/>
    </row>
    <row r="38" spans="1:11" ht="20.100000000000001" customHeight="1">
      <c r="A38" s="43" t="s">
        <v>528</v>
      </c>
      <c r="B38" s="44" t="s">
        <v>291</v>
      </c>
      <c r="C38" s="48"/>
      <c r="D38" s="48"/>
      <c r="E38" s="48"/>
      <c r="F38" s="48"/>
      <c r="G38" s="4"/>
      <c r="H38" s="4"/>
      <c r="I38" s="46"/>
      <c r="J38" s="4"/>
      <c r="K38" s="46"/>
    </row>
    <row r="39" spans="1:11" ht="20.100000000000001" customHeight="1">
      <c r="A39" s="43" t="s">
        <v>529</v>
      </c>
      <c r="B39" s="1" t="s">
        <v>292</v>
      </c>
      <c r="C39" s="48"/>
      <c r="D39" s="48"/>
      <c r="E39" s="48"/>
      <c r="F39" s="48"/>
      <c r="G39" s="4"/>
      <c r="H39" s="4"/>
      <c r="I39" s="46"/>
      <c r="J39" s="4"/>
      <c r="K39" s="46"/>
    </row>
    <row r="40" spans="1:11" ht="20.100000000000001" customHeight="1">
      <c r="A40" s="43" t="s">
        <v>530</v>
      </c>
      <c r="B40" s="1" t="s">
        <v>293</v>
      </c>
      <c r="C40" s="48"/>
      <c r="D40" s="48"/>
      <c r="E40" s="48"/>
      <c r="F40" s="48"/>
      <c r="G40" s="4"/>
      <c r="H40" s="4"/>
      <c r="I40" s="46"/>
      <c r="J40" s="4"/>
      <c r="K40" s="46"/>
    </row>
    <row r="41" spans="1:11" ht="20.100000000000001" customHeight="1">
      <c r="A41" s="43" t="s">
        <v>531</v>
      </c>
      <c r="B41" s="1" t="s">
        <v>294</v>
      </c>
      <c r="C41" s="48"/>
      <c r="D41" s="48"/>
      <c r="E41" s="48"/>
      <c r="F41" s="48"/>
      <c r="G41" s="4"/>
      <c r="H41" s="4"/>
      <c r="I41" s="46"/>
      <c r="J41" s="4"/>
      <c r="K41" s="4"/>
    </row>
    <row r="42" spans="1:11" ht="20.100000000000001" customHeight="1">
      <c r="A42" s="43" t="s">
        <v>532</v>
      </c>
      <c r="B42" s="1" t="s">
        <v>295</v>
      </c>
      <c r="C42" s="48"/>
      <c r="D42" s="48"/>
      <c r="E42" s="48"/>
      <c r="F42" s="48"/>
      <c r="G42" s="4"/>
      <c r="H42" s="4"/>
      <c r="I42" s="46"/>
      <c r="J42" s="4"/>
      <c r="K42" s="4"/>
    </row>
    <row r="43" spans="1:11" ht="20.100000000000001" customHeight="1">
      <c r="A43" s="43" t="s">
        <v>533</v>
      </c>
      <c r="B43" s="44" t="s">
        <v>296</v>
      </c>
      <c r="C43" s="48"/>
      <c r="D43" s="48"/>
      <c r="E43" s="48"/>
      <c r="F43" s="48"/>
      <c r="G43" s="4"/>
      <c r="H43" s="4"/>
      <c r="I43" s="46"/>
      <c r="J43" s="4"/>
      <c r="K43" s="4"/>
    </row>
    <row r="44" spans="1:11" s="1" customFormat="1" ht="20.100000000000001" customHeight="1"/>
    <row r="45" spans="1:11" s="1" customFormat="1" ht="20.100000000000001" customHeight="1">
      <c r="B45" s="1" t="s">
        <v>297</v>
      </c>
    </row>
    <row r="46" spans="1:11">
      <c r="A46" s="1"/>
      <c r="B46" s="1"/>
    </row>
    <row r="47" spans="1:11" ht="20.100000000000001" customHeight="1">
      <c r="A47" s="43" t="s">
        <v>436</v>
      </c>
      <c r="B47" s="44" t="s">
        <v>298</v>
      </c>
    </row>
    <row r="48" spans="1:11" ht="20.100000000000001" customHeight="1">
      <c r="A48" s="43" t="s">
        <v>437</v>
      </c>
      <c r="B48" s="44" t="s">
        <v>299</v>
      </c>
    </row>
    <row r="49" spans="1:2" ht="20.100000000000001" customHeight="1">
      <c r="A49" s="43" t="s">
        <v>481</v>
      </c>
      <c r="B49" s="44" t="s">
        <v>300</v>
      </c>
    </row>
    <row r="50" spans="1:2" ht="20.100000000000001" customHeight="1">
      <c r="A50" s="43" t="s">
        <v>534</v>
      </c>
      <c r="B50" s="279" t="s">
        <v>301</v>
      </c>
    </row>
    <row r="51" spans="1:2" ht="20.100000000000001" customHeight="1">
      <c r="A51" s="43" t="s">
        <v>472</v>
      </c>
      <c r="B51" s="44" t="s">
        <v>302</v>
      </c>
    </row>
    <row r="52" spans="1:2">
      <c r="A52" s="1"/>
      <c r="B52" s="1"/>
    </row>
    <row r="53" spans="1:2">
      <c r="A53" s="1"/>
      <c r="B53" s="1"/>
    </row>
    <row r="54" spans="1:2">
      <c r="A54" s="1"/>
      <c r="B54" s="1"/>
    </row>
    <row r="55" spans="1:2" ht="15">
      <c r="A55" s="1"/>
      <c r="B55" s="241" t="s">
        <v>535</v>
      </c>
    </row>
    <row r="56" spans="1:2">
      <c r="A56" s="1"/>
      <c r="B56" s="1"/>
    </row>
    <row r="57" spans="1:2">
      <c r="A57" s="1"/>
      <c r="B57" s="1"/>
    </row>
  </sheetData>
  <phoneticPr fontId="209" type="noConversion"/>
  <hyperlinks>
    <hyperlink ref="A3" location="'Chart 1'!A1" display="Chart 1" xr:uid="{B10BE361-FFC5-44B2-8725-19C561C0BEED}"/>
    <hyperlink ref="A47" location="'Table 1'!A1" display="Table 1" xr:uid="{66C10C66-E6DF-4341-95A2-CDD4B88CF0A7}"/>
    <hyperlink ref="A4" location="'Chart 2'!A1" display="Chart 2" xr:uid="{C46BEEEB-4445-4999-AD18-375A800F8057}"/>
    <hyperlink ref="A7" location="'Chart 5'!A1" display="Chart 5" xr:uid="{896ADAB8-9A8D-4A10-A67F-BD1EE97C4024}"/>
    <hyperlink ref="A9" location="'Chart 7'!A1" display="Chart 7" xr:uid="{0355F81C-AA5C-4AD7-A137-87134B84A4B3}"/>
    <hyperlink ref="A11" location="'Chart 9'!A1" display="Chart 9" xr:uid="{A283D181-E55A-4BA2-B8C2-AAE0CD3A47CC}"/>
    <hyperlink ref="A13" location="'Chart 11'!A1" display="Chart 11" xr:uid="{33436ED9-4F22-484A-8040-EFC64C8B45A3}"/>
    <hyperlink ref="A15" location="'Chart 13'!A1" display="Chart 13" xr:uid="{9993949F-D6F1-4456-9595-D38CF778A7EB}"/>
    <hyperlink ref="A17" location="'Chart 15'!A1" display="Chart 15" xr:uid="{BACFC925-A7A9-4059-AF86-D20E2B7625D8}"/>
    <hyperlink ref="A19" location="'Chart 17'!A1" display="Chart 17" xr:uid="{E5EA5A62-65D5-43D5-84E3-2E0235A017BF}"/>
    <hyperlink ref="A21" location="'Chart 19'!A1" display="Chart 19" xr:uid="{73121FCC-1392-41A3-9757-1660C616DCDF}"/>
    <hyperlink ref="A23" location="'Chart 21'!A1" display="Chart 21" xr:uid="{CB7BD8C0-5B31-4649-A938-C88121E3BC24}"/>
    <hyperlink ref="A25" location="'Chart 23'!A1" display="Chart 23" xr:uid="{BA00B2E9-5A30-4B21-9AB5-B3FB8E2FF8A8}"/>
    <hyperlink ref="A27" location="'Chart 25'!A1" display="Chart 25" xr:uid="{C039149C-4333-4BA3-9BE3-5CB0DC3512CB}"/>
    <hyperlink ref="A29" location="'Chart 27'!A1" display="Chart 27" xr:uid="{EA1E4D62-7EBE-4370-94A8-2E46B0D93CFF}"/>
    <hyperlink ref="A31" location="'Chart 29'!A1" display="Chart 29" xr:uid="{F231DA9D-33A2-43FA-B03D-B2EF1617DD03}"/>
    <hyperlink ref="A33" location="'Chart 31'!A1" display="Chart 31" xr:uid="{A2EA246C-E9C8-4EC3-9FBA-ED7E194099C4}"/>
    <hyperlink ref="A35" location="'Chart 33'!A1" display="Chart 33" xr:uid="{3C6206D9-562B-4068-A615-974D47B5DF21}"/>
    <hyperlink ref="A37" location="'Chart 35'!A1" display="Chart 35" xr:uid="{CA6D7301-6082-4E04-9524-C6C95FFD9D1E}"/>
    <hyperlink ref="A39" location="'Chart 37'!A1" display="Chart 37" xr:uid="{AA715F4E-40C4-4269-A888-479423DC2B2B}"/>
    <hyperlink ref="A41" location="'Chart 39'!A1" display="Chart 39" xr:uid="{AD23F973-E499-45FE-BA5A-CBE9BA58BF04}"/>
    <hyperlink ref="A43" location="'Chart 41'!A1" display="Chart 41" xr:uid="{3FB053C8-A341-4A19-9C50-92497911DD45}"/>
    <hyperlink ref="A6" location="'Chart 4'!A1" display="Chart 4" xr:uid="{EB3C0114-077F-4394-8ABD-49E76ADE29E4}"/>
    <hyperlink ref="A8" location="'Chart 6'!A1" display="Chart 6" xr:uid="{9B5A3E8C-03D8-4924-B085-519EE15CAD69}"/>
    <hyperlink ref="A10" location="'Chart 8'!A1" display="Chart 8" xr:uid="{2C0E72CB-50E7-4975-97C6-073B85B6D9C0}"/>
    <hyperlink ref="A12" location="'Chart 10'!A1" display="Chart 10" xr:uid="{892B4724-C9D4-4B76-804B-C08DCE1358BE}"/>
    <hyperlink ref="A14" location="'Chart 12'!A1" display="Chart 12" xr:uid="{5C0F917B-5547-40B7-B5DB-AFFCB7E5EBB2}"/>
    <hyperlink ref="A16" location="'Chart 14'!A1" display="Chart 14" xr:uid="{45D3EC6B-94E3-451D-9283-7E521F9B604F}"/>
    <hyperlink ref="A18" location="'Chart 16'!A1" display="Chart 16" xr:uid="{72BD7F16-8D43-43CB-BFBC-5FBD7813D7BA}"/>
    <hyperlink ref="A20" location="'Chart 18'!A1" display="Chart 18" xr:uid="{854B3D50-E6BF-44FF-9977-24139E52033F}"/>
    <hyperlink ref="A22" location="'Chart 20'!A1" display="Chart 20" xr:uid="{9621606C-93DA-40C6-971F-5E83DE5C7FE5}"/>
    <hyperlink ref="A24" location="'Chart 22'!A1" display="Chart 22" xr:uid="{C8A3EAD9-122F-416B-BBBC-A6F25DC73022}"/>
    <hyperlink ref="A26" location="'Chart 24'!A1" display="Chart 24" xr:uid="{096AE1D5-4FCF-4998-9E15-DE029B0A771F}"/>
    <hyperlink ref="A28" location="'Chart 26'!A1" display="Chart 26" xr:uid="{A6137BFF-4125-4110-9968-9E62A0833D65}"/>
    <hyperlink ref="A30" location="'Chart 28'!A1" display="Chart 28" xr:uid="{93ECF5BC-9A9B-4569-9F85-7EAE81CE8AA7}"/>
    <hyperlink ref="A32" location="'Chart 30'!A1" display="Chart 30" xr:uid="{97FE50B4-46EB-4E9B-BA7C-5B7F57FCB3D3}"/>
    <hyperlink ref="A34" location="'Chart 32'!A1" display="Chart 32" xr:uid="{66AF9237-3817-40D9-8613-7F911FD6C50D}"/>
    <hyperlink ref="A36" location="'Chart 34'!A1" display="Chart 34" xr:uid="{87A8DB03-091E-4AA8-8AF9-FBA308D1D957}"/>
    <hyperlink ref="A38" location="'Chart 36'!A1" display="Chart 36" xr:uid="{815345CE-5E91-4B20-BC1D-721BDFEEC912}"/>
    <hyperlink ref="A40" location="'Chart 38'!A1" display="Chart 38" xr:uid="{E1AB1AAE-43EF-4402-8FEB-BAC3C7889645}"/>
    <hyperlink ref="A42" location="'Chart 40'!A1" display="Chart 40" xr:uid="{793EB797-46F3-458A-BCE6-FF798A94F3E6}"/>
    <hyperlink ref="A48:A51" location="'Աղյուսակ 1'!A1" display="Աղյուսակ 1" xr:uid="{8A7C9D4C-D6A4-45C1-B989-B60F000008BA}"/>
    <hyperlink ref="A48" location="'Table 2'!A1" display="Table 2" xr:uid="{4DF703D4-EE97-45BE-BF63-F7923B3ED9A4}"/>
    <hyperlink ref="A49" location="'Table 3'!A1" display="Table 3" xr:uid="{29F367E2-E533-4329-ACB0-CF5E09E2CDB9}"/>
    <hyperlink ref="A50" location="'Table 4'!A1" display="Table 4" xr:uid="{55F29320-2465-4A3A-8676-BE22C8DE3536}"/>
    <hyperlink ref="A51" location="'Table 5'!A1" display="Table 5" xr:uid="{E189DB0D-A7FF-4D10-AA72-5C5257284090}"/>
    <hyperlink ref="B55" location="'MACROECONOMIC INDICATORS'!A1" display="ARMENIA: SELECTED MACROECONOMIC INDICATORS" xr:uid="{BCA93392-4180-402E-BAFD-D0AF61450B07}"/>
    <hyperlink ref="A5" location="'Chaet 3'!A1" display="Chart 3" xr:uid="{0FCFF036-EA78-46E8-A949-D7761CE6DCB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3EB14-0D35-4ACD-8287-A98FE52BB0A7}">
  <sheetPr>
    <tabColor theme="2"/>
  </sheetPr>
  <dimension ref="A1:F37"/>
  <sheetViews>
    <sheetView workbookViewId="0"/>
  </sheetViews>
  <sheetFormatPr defaultColWidth="8.88671875" defaultRowHeight="14.25"/>
  <cols>
    <col min="1" max="1" width="8.88671875" style="24"/>
    <col min="2" max="2" width="10.109375" style="57" bestFit="1" customWidth="1"/>
    <col min="3" max="16384" width="8.88671875" style="57"/>
  </cols>
  <sheetData>
    <row r="1" spans="1:6" s="19" customFormat="1">
      <c r="A1" s="33" t="s">
        <v>492</v>
      </c>
      <c r="B1" s="19" t="s">
        <v>305</v>
      </c>
      <c r="C1" s="19" t="s">
        <v>303</v>
      </c>
      <c r="D1" s="19" t="s">
        <v>311</v>
      </c>
    </row>
    <row r="2" spans="1:6" ht="15" hidden="1">
      <c r="A2" s="143" t="s">
        <v>109</v>
      </c>
      <c r="B2" s="262">
        <v>67.161627158131893</v>
      </c>
      <c r="C2" s="262">
        <v>67.161627158131893</v>
      </c>
      <c r="D2" s="92">
        <f t="shared" ref="D2:D35" si="0">C2-B2</f>
        <v>0</v>
      </c>
      <c r="E2" s="99"/>
      <c r="F2" s="99"/>
    </row>
    <row r="3" spans="1:6" ht="15" hidden="1">
      <c r="A3" s="143" t="s">
        <v>87</v>
      </c>
      <c r="B3" s="262">
        <v>74.868828574981237</v>
      </c>
      <c r="C3" s="262">
        <v>74.868828574981237</v>
      </c>
      <c r="D3" s="92">
        <f t="shared" si="0"/>
        <v>0</v>
      </c>
      <c r="E3" s="99"/>
      <c r="F3" s="99"/>
    </row>
    <row r="4" spans="1:6" ht="15" hidden="1">
      <c r="A4" s="143" t="s">
        <v>84</v>
      </c>
      <c r="B4" s="262">
        <v>75.934226895862707</v>
      </c>
      <c r="C4" s="262">
        <v>75.934226895862707</v>
      </c>
      <c r="D4" s="92">
        <f t="shared" si="0"/>
        <v>0</v>
      </c>
      <c r="E4" s="99"/>
      <c r="F4" s="99"/>
    </row>
    <row r="5" spans="1:6" ht="15" hidden="1">
      <c r="A5" s="143" t="s">
        <v>85</v>
      </c>
      <c r="B5" s="262">
        <v>67.43659883747091</v>
      </c>
      <c r="C5" s="262">
        <v>67.43659883747091</v>
      </c>
      <c r="D5" s="92">
        <f t="shared" si="0"/>
        <v>0</v>
      </c>
      <c r="E5" s="99"/>
      <c r="F5" s="99"/>
    </row>
    <row r="6" spans="1:6" ht="15" hidden="1">
      <c r="A6" s="143" t="s">
        <v>110</v>
      </c>
      <c r="B6" s="262">
        <v>63.838281249780415</v>
      </c>
      <c r="C6" s="262">
        <v>63.838281249780415</v>
      </c>
      <c r="D6" s="92">
        <f t="shared" si="0"/>
        <v>0</v>
      </c>
      <c r="E6" s="99"/>
      <c r="F6" s="99"/>
    </row>
    <row r="7" spans="1:6" ht="15" hidden="1">
      <c r="A7" s="143" t="s">
        <v>87</v>
      </c>
      <c r="B7" s="262">
        <v>68.216214100362095</v>
      </c>
      <c r="C7" s="262">
        <v>68.216214100362095</v>
      </c>
      <c r="D7" s="92">
        <f t="shared" si="0"/>
        <v>0</v>
      </c>
      <c r="E7" s="99"/>
      <c r="F7" s="99"/>
    </row>
    <row r="8" spans="1:6" ht="15" hidden="1">
      <c r="A8" s="143" t="s">
        <v>84</v>
      </c>
      <c r="B8" s="262">
        <v>61.970911772927693</v>
      </c>
      <c r="C8" s="262">
        <v>61.970911772927693</v>
      </c>
      <c r="D8" s="92">
        <f t="shared" si="0"/>
        <v>0</v>
      </c>
      <c r="E8" s="99"/>
      <c r="F8" s="99"/>
    </row>
    <row r="9" spans="1:6" ht="15" hidden="1">
      <c r="A9" s="143" t="s">
        <v>85</v>
      </c>
      <c r="B9" s="262">
        <v>62.463898134377303</v>
      </c>
      <c r="C9" s="262">
        <v>62.463898134377303</v>
      </c>
      <c r="D9" s="92">
        <f t="shared" si="0"/>
        <v>0</v>
      </c>
      <c r="E9" s="99"/>
      <c r="F9" s="99"/>
    </row>
    <row r="10" spans="1:6" ht="15">
      <c r="A10" s="261" t="s">
        <v>111</v>
      </c>
      <c r="B10" s="250">
        <v>48.68</v>
      </c>
      <c r="C10" s="250">
        <v>48.68</v>
      </c>
      <c r="D10" s="92">
        <f t="shared" si="0"/>
        <v>0</v>
      </c>
      <c r="E10" s="99"/>
      <c r="F10" s="99"/>
    </row>
    <row r="11" spans="1:6" ht="15">
      <c r="A11" s="261" t="s">
        <v>87</v>
      </c>
      <c r="B11" s="250">
        <v>30.69</v>
      </c>
      <c r="C11" s="250">
        <v>30.69</v>
      </c>
      <c r="D11" s="92">
        <f t="shared" si="0"/>
        <v>0</v>
      </c>
      <c r="E11" s="99"/>
      <c r="F11" s="99"/>
    </row>
    <row r="12" spans="1:6" ht="15">
      <c r="A12" s="261" t="s">
        <v>84</v>
      </c>
      <c r="B12" s="250">
        <v>42.7</v>
      </c>
      <c r="C12" s="250">
        <v>42.7</v>
      </c>
      <c r="D12" s="92">
        <f t="shared" si="0"/>
        <v>0</v>
      </c>
      <c r="E12" s="99"/>
      <c r="F12" s="99"/>
    </row>
    <row r="13" spans="1:6" ht="15">
      <c r="A13" s="261" t="s">
        <v>85</v>
      </c>
      <c r="B13" s="250">
        <v>44.35</v>
      </c>
      <c r="C13" s="250">
        <v>44.35</v>
      </c>
      <c r="D13" s="92">
        <f t="shared" si="0"/>
        <v>0</v>
      </c>
      <c r="E13" s="99"/>
      <c r="F13" s="99"/>
    </row>
    <row r="14" spans="1:6" ht="15">
      <c r="A14" s="261" t="s">
        <v>112</v>
      </c>
      <c r="B14" s="250">
        <v>60.4</v>
      </c>
      <c r="C14" s="250">
        <v>60.4</v>
      </c>
      <c r="D14" s="92">
        <f t="shared" si="0"/>
        <v>0</v>
      </c>
      <c r="E14" s="99"/>
      <c r="F14" s="99"/>
    </row>
    <row r="15" spans="1:6" ht="15">
      <c r="A15" s="261" t="s">
        <v>87</v>
      </c>
      <c r="B15" s="250">
        <v>68.540000000000006</v>
      </c>
      <c r="C15" s="250">
        <v>68.540000000000006</v>
      </c>
      <c r="D15" s="92">
        <f t="shared" si="0"/>
        <v>0</v>
      </c>
      <c r="E15" s="99"/>
      <c r="F15" s="99"/>
    </row>
    <row r="16" spans="1:6" ht="15">
      <c r="A16" s="261" t="s">
        <v>84</v>
      </c>
      <c r="B16" s="250">
        <v>72.97</v>
      </c>
      <c r="C16" s="250">
        <v>72.97</v>
      </c>
      <c r="D16" s="92">
        <f t="shared" si="0"/>
        <v>0</v>
      </c>
      <c r="E16" s="99"/>
      <c r="F16" s="99"/>
    </row>
    <row r="17" spans="1:6" ht="15">
      <c r="A17" s="261" t="s">
        <v>85</v>
      </c>
      <c r="B17" s="250">
        <v>79.48</v>
      </c>
      <c r="C17" s="250">
        <v>79.48</v>
      </c>
      <c r="D17" s="92">
        <f t="shared" si="0"/>
        <v>0</v>
      </c>
      <c r="E17" s="99"/>
      <c r="F17" s="99"/>
    </row>
    <row r="18" spans="1:6" ht="15">
      <c r="A18" s="261" t="s">
        <v>113</v>
      </c>
      <c r="B18" s="250">
        <v>98.19</v>
      </c>
      <c r="C18" s="250">
        <v>98.19</v>
      </c>
      <c r="D18" s="92">
        <f t="shared" si="0"/>
        <v>0</v>
      </c>
      <c r="E18" s="99"/>
      <c r="F18" s="99"/>
    </row>
    <row r="19" spans="1:6" ht="15">
      <c r="A19" s="261" t="s">
        <v>87</v>
      </c>
      <c r="B19" s="250">
        <v>112.59</v>
      </c>
      <c r="C19" s="250">
        <v>112.59</v>
      </c>
      <c r="D19" s="92">
        <f t="shared" si="0"/>
        <v>0</v>
      </c>
      <c r="E19" s="99"/>
      <c r="F19" s="99"/>
    </row>
    <row r="20" spans="1:6" ht="15">
      <c r="A20" s="261" t="s">
        <v>84</v>
      </c>
      <c r="B20" s="250">
        <v>98.93</v>
      </c>
      <c r="C20" s="250">
        <v>98.93</v>
      </c>
      <c r="D20" s="92">
        <f t="shared" si="0"/>
        <v>0</v>
      </c>
      <c r="E20" s="99"/>
      <c r="F20" s="99"/>
    </row>
    <row r="21" spans="1:6" ht="15">
      <c r="A21" s="261" t="s">
        <v>85</v>
      </c>
      <c r="B21" s="250">
        <v>88.2</v>
      </c>
      <c r="C21" s="250">
        <v>88.2</v>
      </c>
      <c r="D21" s="92">
        <f t="shared" si="0"/>
        <v>0</v>
      </c>
      <c r="E21" s="99"/>
      <c r="F21" s="99"/>
    </row>
    <row r="22" spans="1:6" ht="15">
      <c r="A22" s="261" t="s">
        <v>114</v>
      </c>
      <c r="B22" s="250">
        <v>81.42</v>
      </c>
      <c r="C22" s="250">
        <v>81.42</v>
      </c>
      <c r="D22" s="92">
        <f t="shared" si="0"/>
        <v>0</v>
      </c>
      <c r="E22" s="99"/>
      <c r="F22" s="99"/>
    </row>
    <row r="23" spans="1:6" ht="15">
      <c r="A23" s="261" t="s">
        <v>87</v>
      </c>
      <c r="B23" s="250">
        <v>78.12</v>
      </c>
      <c r="C23" s="250">
        <v>78.12</v>
      </c>
      <c r="D23" s="92">
        <f t="shared" si="0"/>
        <v>0</v>
      </c>
      <c r="E23" s="99"/>
      <c r="F23" s="99"/>
    </row>
    <row r="24" spans="1:6" ht="15">
      <c r="A24" s="261" t="s">
        <v>84</v>
      </c>
      <c r="B24" s="250">
        <v>82.96</v>
      </c>
      <c r="C24" s="250">
        <v>86.57</v>
      </c>
      <c r="D24" s="92">
        <f t="shared" si="0"/>
        <v>3.6099999999999994</v>
      </c>
      <c r="E24" s="99"/>
      <c r="F24" s="99"/>
    </row>
    <row r="25" spans="1:6" ht="15">
      <c r="A25" s="261" t="s">
        <v>85</v>
      </c>
      <c r="B25" s="250">
        <v>80.81</v>
      </c>
      <c r="C25" s="250">
        <v>82.33</v>
      </c>
      <c r="D25" s="92">
        <f t="shared" si="0"/>
        <v>1.519999999999996</v>
      </c>
      <c r="E25" s="99"/>
      <c r="F25" s="99"/>
    </row>
    <row r="26" spans="1:6" ht="15">
      <c r="A26" s="261" t="s">
        <v>115</v>
      </c>
      <c r="B26" s="250">
        <v>79.790000000000006</v>
      </c>
      <c r="C26" s="250">
        <v>80.64</v>
      </c>
      <c r="D26" s="92">
        <f t="shared" si="0"/>
        <v>0.84999999999999432</v>
      </c>
      <c r="E26" s="99"/>
      <c r="F26" s="99"/>
    </row>
    <row r="27" spans="1:6" ht="15">
      <c r="A27" s="261" t="s">
        <v>87</v>
      </c>
      <c r="B27" s="250">
        <v>79.95</v>
      </c>
      <c r="C27" s="250">
        <v>79.8</v>
      </c>
      <c r="D27" s="92">
        <f t="shared" si="0"/>
        <v>-0.15000000000000568</v>
      </c>
      <c r="E27" s="99"/>
      <c r="F27" s="99"/>
    </row>
    <row r="28" spans="1:6" ht="15">
      <c r="A28" s="261" t="s">
        <v>84</v>
      </c>
      <c r="B28" s="250">
        <v>80.2</v>
      </c>
      <c r="C28" s="250">
        <v>79.790000000000006</v>
      </c>
      <c r="D28" s="92">
        <f t="shared" si="0"/>
        <v>-0.40999999999999659</v>
      </c>
    </row>
    <row r="29" spans="1:6" ht="15">
      <c r="A29" s="261" t="s">
        <v>85</v>
      </c>
      <c r="B29" s="250">
        <v>80.52</v>
      </c>
      <c r="C29" s="250">
        <v>80</v>
      </c>
      <c r="D29" s="92">
        <f t="shared" si="0"/>
        <v>-0.51999999999999602</v>
      </c>
    </row>
    <row r="30" spans="1:6" ht="15">
      <c r="A30" s="261" t="s">
        <v>116</v>
      </c>
      <c r="B30" s="250">
        <v>80.959999999999994</v>
      </c>
      <c r="C30" s="250">
        <v>80.459999999999994</v>
      </c>
      <c r="D30" s="92">
        <f t="shared" si="0"/>
        <v>-0.5</v>
      </c>
    </row>
    <row r="31" spans="1:6" ht="15">
      <c r="A31" s="261" t="s">
        <v>87</v>
      </c>
      <c r="B31" s="250">
        <v>81.11</v>
      </c>
      <c r="C31" s="250">
        <v>81.010000000000005</v>
      </c>
      <c r="D31" s="92">
        <f t="shared" si="0"/>
        <v>-9.9999999999994316E-2</v>
      </c>
    </row>
    <row r="32" spans="1:6" ht="15">
      <c r="A32" s="261" t="s">
        <v>84</v>
      </c>
      <c r="B32" s="250">
        <v>81.23</v>
      </c>
      <c r="C32" s="250">
        <v>81.39</v>
      </c>
      <c r="D32" s="92">
        <f t="shared" si="0"/>
        <v>0.15999999999999659</v>
      </c>
    </row>
    <row r="33" spans="1:4" ht="15">
      <c r="A33" s="261" t="s">
        <v>85</v>
      </c>
      <c r="B33" s="250">
        <v>81.36</v>
      </c>
      <c r="C33" s="250">
        <v>81.67</v>
      </c>
      <c r="D33" s="92">
        <f t="shared" si="0"/>
        <v>0.31000000000000227</v>
      </c>
    </row>
    <row r="34" spans="1:4" ht="15">
      <c r="A34" s="261" t="s">
        <v>117</v>
      </c>
      <c r="B34" s="250">
        <v>81.489999999999995</v>
      </c>
      <c r="C34" s="250">
        <v>81.900000000000006</v>
      </c>
      <c r="D34" s="92">
        <f t="shared" si="0"/>
        <v>0.4100000000000108</v>
      </c>
    </row>
    <row r="35" spans="1:4" ht="15">
      <c r="A35" s="261" t="s">
        <v>87</v>
      </c>
      <c r="B35" s="59">
        <v>81.63</v>
      </c>
      <c r="C35" s="250">
        <v>82.09</v>
      </c>
      <c r="D35" s="92">
        <f t="shared" si="0"/>
        <v>0.46000000000000796</v>
      </c>
    </row>
    <row r="36" spans="1:4">
      <c r="A36" s="261" t="s">
        <v>84</v>
      </c>
      <c r="B36" s="59">
        <v>81.785684000000003</v>
      </c>
      <c r="C36" s="59">
        <v>82.28</v>
      </c>
    </row>
    <row r="37" spans="1:4">
      <c r="A37" s="261" t="s">
        <v>85</v>
      </c>
      <c r="B37" s="59">
        <v>81.952639000000005</v>
      </c>
      <c r="C37" s="59">
        <v>82.468379999999996</v>
      </c>
    </row>
  </sheetData>
  <hyperlinks>
    <hyperlink ref="A1" location="Ցանկ!A1" display="Ցանկ!A1" xr:uid="{87E328F0-18E5-4775-9866-643620950FF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930F9-73C6-482C-A48B-752065D6D161}">
  <sheetPr>
    <tabColor theme="2"/>
  </sheetPr>
  <dimension ref="A1:H37"/>
  <sheetViews>
    <sheetView zoomScale="115" zoomScaleNormal="115" workbookViewId="0"/>
  </sheetViews>
  <sheetFormatPr defaultColWidth="8.88671875" defaultRowHeight="16.5"/>
  <cols>
    <col min="1" max="1" width="8.88671875" style="24"/>
    <col min="2" max="3" width="8.88671875" style="57"/>
    <col min="4" max="6" width="8.88671875" style="148"/>
    <col min="7" max="16384" width="8.88671875" style="57"/>
  </cols>
  <sheetData>
    <row r="1" spans="1:8" s="19" customFormat="1" ht="14.25">
      <c r="A1" s="33" t="s">
        <v>492</v>
      </c>
      <c r="B1" s="19" t="s">
        <v>305</v>
      </c>
      <c r="C1" s="19" t="s">
        <v>303</v>
      </c>
      <c r="D1" s="19" t="s">
        <v>311</v>
      </c>
      <c r="G1" s="17"/>
      <c r="H1" s="17"/>
    </row>
    <row r="2" spans="1:8" hidden="1">
      <c r="A2" s="141" t="s">
        <v>109</v>
      </c>
      <c r="B2" s="153">
        <v>97.90250533843637</v>
      </c>
      <c r="C2" s="153">
        <v>97.90250533843637</v>
      </c>
      <c r="D2" s="150">
        <f t="shared" ref="D2:D35" si="0">C2-B2</f>
        <v>0</v>
      </c>
      <c r="E2" s="151"/>
      <c r="F2" s="152"/>
      <c r="G2" s="145"/>
      <c r="H2" s="145"/>
    </row>
    <row r="3" spans="1:8" hidden="1">
      <c r="A3" s="141" t="s">
        <v>87</v>
      </c>
      <c r="B3" s="153">
        <v>98.057423387416065</v>
      </c>
      <c r="C3" s="153">
        <v>98.057423387416065</v>
      </c>
      <c r="D3" s="150">
        <f t="shared" si="0"/>
        <v>0</v>
      </c>
      <c r="E3" s="151"/>
      <c r="F3" s="152"/>
      <c r="G3" s="145"/>
      <c r="H3" s="145"/>
    </row>
    <row r="4" spans="1:8" hidden="1">
      <c r="A4" s="141" t="s">
        <v>84</v>
      </c>
      <c r="B4" s="153">
        <v>95.112104189903619</v>
      </c>
      <c r="C4" s="153">
        <v>95.112104189903619</v>
      </c>
      <c r="D4" s="150">
        <f t="shared" si="0"/>
        <v>0</v>
      </c>
      <c r="E4" s="151"/>
      <c r="F4" s="152"/>
      <c r="G4" s="145"/>
      <c r="H4" s="145"/>
    </row>
    <row r="5" spans="1:8" hidden="1">
      <c r="A5" s="141" t="s">
        <v>85</v>
      </c>
      <c r="B5" s="153">
        <v>92.583248170442459</v>
      </c>
      <c r="C5" s="153">
        <v>92.583248170442459</v>
      </c>
      <c r="D5" s="150">
        <f t="shared" si="0"/>
        <v>0</v>
      </c>
      <c r="E5" s="151"/>
      <c r="F5" s="152"/>
      <c r="G5" s="145"/>
      <c r="H5" s="145"/>
    </row>
    <row r="6" spans="1:8" hidden="1">
      <c r="A6" s="141" t="s">
        <v>110</v>
      </c>
      <c r="B6" s="153">
        <v>93.493703333481989</v>
      </c>
      <c r="C6" s="153">
        <v>93.493703333481989</v>
      </c>
      <c r="D6" s="150">
        <f t="shared" si="0"/>
        <v>0</v>
      </c>
      <c r="E6" s="151"/>
      <c r="F6" s="152"/>
      <c r="G6" s="145"/>
      <c r="H6" s="145"/>
    </row>
    <row r="7" spans="1:8" hidden="1">
      <c r="A7" s="141" t="s">
        <v>87</v>
      </c>
      <c r="B7" s="153">
        <v>94.425106832645184</v>
      </c>
      <c r="C7" s="153">
        <v>94.425106832645184</v>
      </c>
      <c r="D7" s="150">
        <f t="shared" si="0"/>
        <v>0</v>
      </c>
      <c r="E7" s="151"/>
      <c r="F7" s="152"/>
      <c r="G7" s="145"/>
      <c r="H7" s="145"/>
    </row>
    <row r="8" spans="1:8" hidden="1">
      <c r="A8" s="141" t="s">
        <v>84</v>
      </c>
      <c r="B8" s="153">
        <v>94.197112665196585</v>
      </c>
      <c r="C8" s="153">
        <v>94.197112665196585</v>
      </c>
      <c r="D8" s="150">
        <f t="shared" si="0"/>
        <v>0</v>
      </c>
      <c r="E8" s="151"/>
      <c r="F8" s="152"/>
      <c r="G8" s="145"/>
      <c r="H8" s="145"/>
    </row>
    <row r="9" spans="1:8" hidden="1">
      <c r="A9" s="141" t="s">
        <v>85</v>
      </c>
      <c r="B9" s="153">
        <v>98.264929165508761</v>
      </c>
      <c r="C9" s="153">
        <v>98.264929165508761</v>
      </c>
      <c r="D9" s="150">
        <f t="shared" si="0"/>
        <v>0</v>
      </c>
      <c r="E9" s="151"/>
      <c r="F9" s="152"/>
      <c r="G9" s="145"/>
      <c r="H9" s="145"/>
    </row>
    <row r="10" spans="1:8">
      <c r="A10" s="86" t="s">
        <v>111</v>
      </c>
      <c r="B10" s="107">
        <v>99</v>
      </c>
      <c r="C10" s="107">
        <v>99</v>
      </c>
      <c r="D10" s="150">
        <f t="shared" si="0"/>
        <v>0</v>
      </c>
      <c r="E10" s="151"/>
      <c r="F10" s="152"/>
      <c r="G10" s="148"/>
      <c r="H10" s="145"/>
    </row>
    <row r="11" spans="1:8">
      <c r="A11" s="86" t="s">
        <v>87</v>
      </c>
      <c r="B11" s="107">
        <v>92.3</v>
      </c>
      <c r="C11" s="107">
        <v>92.3</v>
      </c>
      <c r="D11" s="150">
        <f t="shared" si="0"/>
        <v>0</v>
      </c>
      <c r="E11" s="151"/>
      <c r="F11" s="152"/>
      <c r="G11" s="148"/>
      <c r="H11" s="145"/>
    </row>
    <row r="12" spans="1:8">
      <c r="A12" s="86" t="s">
        <v>84</v>
      </c>
      <c r="B12" s="107">
        <v>96</v>
      </c>
      <c r="C12" s="107">
        <v>96</v>
      </c>
      <c r="D12" s="150">
        <f t="shared" si="0"/>
        <v>0</v>
      </c>
      <c r="E12" s="151"/>
      <c r="F12" s="152"/>
      <c r="G12" s="148"/>
      <c r="H12" s="145"/>
    </row>
    <row r="13" spans="1:8">
      <c r="A13" s="86" t="s">
        <v>85</v>
      </c>
      <c r="B13" s="107">
        <v>105.1</v>
      </c>
      <c r="C13" s="107">
        <v>105.1</v>
      </c>
      <c r="D13" s="150">
        <f t="shared" si="0"/>
        <v>0</v>
      </c>
      <c r="E13" s="151"/>
      <c r="F13" s="152"/>
      <c r="G13" s="148"/>
      <c r="H13" s="145"/>
    </row>
    <row r="14" spans="1:8">
      <c r="A14" s="86" t="s">
        <v>112</v>
      </c>
      <c r="B14" s="61">
        <v>116.4</v>
      </c>
      <c r="C14" s="61">
        <v>116.4</v>
      </c>
      <c r="D14" s="150">
        <f t="shared" si="0"/>
        <v>0</v>
      </c>
      <c r="E14" s="151"/>
      <c r="F14" s="152"/>
      <c r="G14" s="148"/>
      <c r="H14" s="145"/>
    </row>
    <row r="15" spans="1:8">
      <c r="A15" s="86" t="s">
        <v>87</v>
      </c>
      <c r="B15" s="61">
        <v>125.1</v>
      </c>
      <c r="C15" s="61">
        <v>125.1</v>
      </c>
      <c r="D15" s="150">
        <f t="shared" si="0"/>
        <v>0</v>
      </c>
      <c r="E15" s="151"/>
      <c r="F15" s="152"/>
      <c r="G15" s="148"/>
      <c r="H15" s="145"/>
    </row>
    <row r="16" spans="1:8">
      <c r="A16" s="86" t="s">
        <v>84</v>
      </c>
      <c r="B16" s="61">
        <v>127.2</v>
      </c>
      <c r="C16" s="61">
        <v>127.2</v>
      </c>
      <c r="D16" s="150">
        <f t="shared" si="0"/>
        <v>0</v>
      </c>
      <c r="E16" s="151"/>
      <c r="F16" s="152"/>
      <c r="G16" s="148"/>
      <c r="H16" s="145"/>
    </row>
    <row r="17" spans="1:8">
      <c r="A17" s="86" t="s">
        <v>85</v>
      </c>
      <c r="B17" s="61">
        <v>134.1</v>
      </c>
      <c r="C17" s="61">
        <v>134.1</v>
      </c>
      <c r="D17" s="150">
        <f t="shared" si="0"/>
        <v>0</v>
      </c>
      <c r="E17" s="151"/>
      <c r="F17" s="152"/>
      <c r="G17" s="148"/>
      <c r="H17" s="145"/>
    </row>
    <row r="18" spans="1:8">
      <c r="A18" s="86" t="s">
        <v>113</v>
      </c>
      <c r="B18" s="250">
        <v>145.1</v>
      </c>
      <c r="C18" s="250">
        <v>145.1</v>
      </c>
      <c r="D18" s="150">
        <f t="shared" si="0"/>
        <v>0</v>
      </c>
      <c r="E18" s="151"/>
      <c r="F18" s="152"/>
      <c r="G18" s="148"/>
      <c r="H18" s="145"/>
    </row>
    <row r="19" spans="1:8">
      <c r="A19" s="86" t="s">
        <v>87</v>
      </c>
      <c r="B19" s="250">
        <v>157.1</v>
      </c>
      <c r="C19" s="250">
        <v>157.1</v>
      </c>
      <c r="D19" s="150">
        <f t="shared" si="0"/>
        <v>0</v>
      </c>
      <c r="E19" s="151"/>
      <c r="F19" s="152"/>
      <c r="G19" s="148"/>
      <c r="H19" s="145"/>
    </row>
    <row r="20" spans="1:8">
      <c r="A20" s="86" t="s">
        <v>84</v>
      </c>
      <c r="B20" s="250">
        <v>138.1</v>
      </c>
      <c r="C20" s="250">
        <v>138.1</v>
      </c>
      <c r="D20" s="150">
        <f t="shared" si="0"/>
        <v>0</v>
      </c>
      <c r="E20" s="151"/>
      <c r="F20" s="152"/>
      <c r="G20" s="148"/>
      <c r="H20" s="145"/>
    </row>
    <row r="21" spans="1:8">
      <c r="A21" s="86" t="s">
        <v>85</v>
      </c>
      <c r="B21" s="250">
        <v>134</v>
      </c>
      <c r="C21" s="250">
        <v>134</v>
      </c>
      <c r="D21" s="150">
        <f t="shared" si="0"/>
        <v>0</v>
      </c>
      <c r="E21" s="151"/>
      <c r="F21" s="152"/>
      <c r="G21" s="148"/>
      <c r="H21" s="145"/>
    </row>
    <row r="22" spans="1:8">
      <c r="A22" s="86" t="s">
        <v>114</v>
      </c>
      <c r="B22" s="250">
        <v>129</v>
      </c>
      <c r="C22" s="250">
        <v>129</v>
      </c>
      <c r="D22" s="150">
        <f t="shared" si="0"/>
        <v>0</v>
      </c>
      <c r="E22" s="151"/>
      <c r="F22" s="152"/>
      <c r="G22" s="148"/>
    </row>
    <row r="23" spans="1:8">
      <c r="A23" s="86" t="s">
        <v>87</v>
      </c>
      <c r="B23" s="250">
        <v>124.7</v>
      </c>
      <c r="C23" s="250">
        <v>124.8</v>
      </c>
      <c r="D23" s="150">
        <f t="shared" si="0"/>
        <v>9.9999999999994316E-2</v>
      </c>
      <c r="E23" s="151"/>
      <c r="F23" s="152"/>
      <c r="G23" s="148"/>
    </row>
    <row r="24" spans="1:8">
      <c r="A24" s="86" t="s">
        <v>84</v>
      </c>
      <c r="B24" s="250">
        <v>123.2</v>
      </c>
      <c r="C24" s="250">
        <v>122.3</v>
      </c>
      <c r="D24" s="150">
        <f t="shared" si="0"/>
        <v>-0.90000000000000568</v>
      </c>
      <c r="E24" s="151"/>
      <c r="F24" s="152"/>
    </row>
    <row r="25" spans="1:8">
      <c r="A25" s="86" t="s">
        <v>85</v>
      </c>
      <c r="B25" s="250">
        <v>123.3</v>
      </c>
      <c r="C25" s="250">
        <v>120</v>
      </c>
      <c r="D25" s="150">
        <f t="shared" si="0"/>
        <v>-3.2999999999999972</v>
      </c>
      <c r="E25" s="151"/>
      <c r="F25" s="152"/>
    </row>
    <row r="26" spans="1:8">
      <c r="A26" s="86" t="s">
        <v>115</v>
      </c>
      <c r="B26" s="250">
        <v>123.8</v>
      </c>
      <c r="C26" s="250">
        <v>119.9</v>
      </c>
      <c r="D26" s="150">
        <f t="shared" si="0"/>
        <v>-3.8999999999999915</v>
      </c>
      <c r="E26" s="151"/>
      <c r="F26" s="152"/>
    </row>
    <row r="27" spans="1:8">
      <c r="A27" s="86" t="s">
        <v>87</v>
      </c>
      <c r="B27" s="250">
        <v>124.1</v>
      </c>
      <c r="C27" s="250">
        <v>121.1</v>
      </c>
      <c r="D27" s="150">
        <f t="shared" si="0"/>
        <v>-3</v>
      </c>
      <c r="E27" s="151"/>
    </row>
    <row r="28" spans="1:8">
      <c r="A28" s="86" t="s">
        <v>84</v>
      </c>
      <c r="B28" s="250">
        <v>124.5</v>
      </c>
      <c r="C28" s="250">
        <v>122.1</v>
      </c>
      <c r="D28" s="150">
        <f t="shared" si="0"/>
        <v>-2.4000000000000057</v>
      </c>
    </row>
    <row r="29" spans="1:8">
      <c r="A29" s="86" t="s">
        <v>85</v>
      </c>
      <c r="B29" s="250">
        <v>125.4</v>
      </c>
      <c r="C29" s="250">
        <v>122.8</v>
      </c>
      <c r="D29" s="150">
        <f t="shared" si="0"/>
        <v>-2.6000000000000085</v>
      </c>
    </row>
    <row r="30" spans="1:8">
      <c r="A30" s="86" t="s">
        <v>116</v>
      </c>
      <c r="B30" s="250">
        <v>126</v>
      </c>
      <c r="C30" s="250">
        <v>123.6</v>
      </c>
      <c r="D30" s="150">
        <f t="shared" si="0"/>
        <v>-2.4000000000000057</v>
      </c>
    </row>
    <row r="31" spans="1:8">
      <c r="A31" s="86" t="s">
        <v>87</v>
      </c>
      <c r="B31" s="250">
        <v>126.4</v>
      </c>
      <c r="C31" s="250">
        <v>124.4</v>
      </c>
      <c r="D31" s="150">
        <f t="shared" si="0"/>
        <v>-2</v>
      </c>
    </row>
    <row r="32" spans="1:8">
      <c r="A32" s="86" t="s">
        <v>84</v>
      </c>
      <c r="B32" s="250">
        <v>127.2</v>
      </c>
      <c r="C32" s="250">
        <v>125.1</v>
      </c>
      <c r="D32" s="150">
        <f t="shared" si="0"/>
        <v>-2.1000000000000085</v>
      </c>
    </row>
    <row r="33" spans="1:4">
      <c r="A33" s="86" t="s">
        <v>85</v>
      </c>
      <c r="B33" s="250">
        <v>127.8</v>
      </c>
      <c r="C33" s="250">
        <v>125.7</v>
      </c>
      <c r="D33" s="150">
        <f t="shared" si="0"/>
        <v>-2.0999999999999943</v>
      </c>
    </row>
    <row r="34" spans="1:4">
      <c r="A34" s="261" t="s">
        <v>117</v>
      </c>
      <c r="B34" s="250">
        <v>128.19999999999999</v>
      </c>
      <c r="C34" s="250">
        <v>126.1</v>
      </c>
      <c r="D34" s="150">
        <f t="shared" si="0"/>
        <v>-2.0999999999999943</v>
      </c>
    </row>
    <row r="35" spans="1:4">
      <c r="A35" s="261" t="s">
        <v>87</v>
      </c>
      <c r="B35" s="250">
        <v>128.5</v>
      </c>
      <c r="C35" s="250">
        <v>126.5</v>
      </c>
      <c r="D35" s="150">
        <f t="shared" si="0"/>
        <v>-2</v>
      </c>
    </row>
    <row r="36" spans="1:4">
      <c r="A36" s="86" t="s">
        <v>84</v>
      </c>
      <c r="B36" s="59">
        <v>128.90600000000001</v>
      </c>
      <c r="C36" s="59">
        <v>127</v>
      </c>
    </row>
    <row r="37" spans="1:4">
      <c r="A37" s="261" t="s">
        <v>85</v>
      </c>
      <c r="B37" s="59">
        <v>129.31659999999999</v>
      </c>
      <c r="C37" s="59">
        <v>127.3702</v>
      </c>
    </row>
  </sheetData>
  <hyperlinks>
    <hyperlink ref="A1" location="Ցանկ!A1" display="Ցանկ!A1" xr:uid="{9A15B5A2-CFE1-441B-AE0A-D9E061C9C594}"/>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4593-3B78-4E9B-9EC3-8F2A20AE8AB0}">
  <dimension ref="A1:M36"/>
  <sheetViews>
    <sheetView workbookViewId="0">
      <selection activeCell="D14" sqref="D14"/>
    </sheetView>
  </sheetViews>
  <sheetFormatPr defaultColWidth="8.88671875" defaultRowHeight="14.25"/>
  <cols>
    <col min="1" max="1" width="6.44140625" style="5" bestFit="1" customWidth="1"/>
    <col min="2" max="2" width="45.6640625" style="3" customWidth="1"/>
    <col min="3" max="3" width="38.88671875" style="3" customWidth="1"/>
    <col min="4" max="16384" width="8.88671875" style="3"/>
  </cols>
  <sheetData>
    <row r="1" spans="1:13" s="18" customFormat="1" ht="16.5">
      <c r="A1" s="33" t="s">
        <v>492</v>
      </c>
      <c r="B1" t="s">
        <v>318</v>
      </c>
      <c r="C1" t="s">
        <v>319</v>
      </c>
    </row>
    <row r="2" spans="1:13" ht="16.5" hidden="1">
      <c r="A2" s="19" t="s">
        <v>110</v>
      </c>
      <c r="B2" s="100">
        <v>2.4153085600000002</v>
      </c>
      <c r="C2" s="100">
        <v>2.4106692500000002</v>
      </c>
      <c r="K2"/>
      <c r="L2"/>
      <c r="M2"/>
    </row>
    <row r="3" spans="1:13" ht="16.5" hidden="1">
      <c r="A3" s="19" t="s">
        <v>87</v>
      </c>
      <c r="B3" s="100">
        <v>2.90608661</v>
      </c>
      <c r="C3" s="100">
        <v>2.8908159699999998</v>
      </c>
      <c r="K3"/>
      <c r="L3"/>
      <c r="M3"/>
    </row>
    <row r="4" spans="1:13" ht="16.5" hidden="1">
      <c r="A4" s="19" t="s">
        <v>84</v>
      </c>
      <c r="B4" s="100">
        <v>3.7907594900000001</v>
      </c>
      <c r="C4" s="100">
        <v>3.7813051999999998</v>
      </c>
      <c r="K4"/>
      <c r="L4"/>
      <c r="M4"/>
    </row>
    <row r="5" spans="1:13" ht="16.5" hidden="1">
      <c r="A5" s="19" t="s">
        <v>85</v>
      </c>
      <c r="B5" s="100">
        <v>3.6451030200000001</v>
      </c>
      <c r="C5" s="100">
        <v>3.6318819200000001</v>
      </c>
      <c r="K5"/>
      <c r="L5"/>
      <c r="M5"/>
    </row>
    <row r="6" spans="1:13" ht="16.5">
      <c r="A6" s="19" t="s">
        <v>111</v>
      </c>
      <c r="B6" s="26">
        <v>2.41860293</v>
      </c>
      <c r="C6" s="26">
        <v>2.3926407200000002</v>
      </c>
      <c r="K6"/>
      <c r="L6"/>
      <c r="M6"/>
    </row>
    <row r="7" spans="1:13" ht="16.5">
      <c r="A7" s="19" t="s">
        <v>87</v>
      </c>
      <c r="B7" s="26">
        <v>2.6788284999999998</v>
      </c>
      <c r="C7" s="26">
        <v>2.6188116199999998</v>
      </c>
      <c r="K7"/>
      <c r="L7"/>
      <c r="M7"/>
    </row>
    <row r="8" spans="1:13" ht="16.5">
      <c r="A8" s="19" t="s">
        <v>84</v>
      </c>
      <c r="B8" s="26">
        <v>2.49832001</v>
      </c>
      <c r="C8" s="26">
        <v>2.4724971</v>
      </c>
      <c r="K8"/>
      <c r="L8"/>
      <c r="M8"/>
    </row>
    <row r="9" spans="1:13" ht="16.5">
      <c r="A9" s="19" t="s">
        <v>85</v>
      </c>
      <c r="B9" s="26">
        <v>2.9646879400000001</v>
      </c>
      <c r="C9" s="26">
        <v>2.9482898799999999</v>
      </c>
      <c r="K9"/>
      <c r="L9"/>
      <c r="M9"/>
    </row>
    <row r="10" spans="1:13" ht="16.5">
      <c r="A10" s="19" t="s">
        <v>112</v>
      </c>
      <c r="B10" s="26">
        <v>4.1071910599999999</v>
      </c>
      <c r="C10" s="26">
        <v>4.0956049200000004</v>
      </c>
      <c r="K10"/>
      <c r="L10"/>
      <c r="M10"/>
    </row>
    <row r="11" spans="1:13" ht="16.5">
      <c r="A11" s="18" t="s">
        <v>87</v>
      </c>
      <c r="B11" s="4">
        <v>4.8206089900000002</v>
      </c>
      <c r="C11" s="26">
        <v>4.7872288699999999</v>
      </c>
      <c r="D11" s="4"/>
      <c r="K11"/>
      <c r="L11"/>
      <c r="M11"/>
    </row>
    <row r="12" spans="1:13" ht="16.5">
      <c r="A12" s="18" t="s">
        <v>84</v>
      </c>
      <c r="B12" s="4">
        <v>5.8302496699999997</v>
      </c>
      <c r="C12" s="26">
        <v>5.8273093999999999</v>
      </c>
      <c r="D12" s="4"/>
      <c r="K12"/>
      <c r="L12"/>
      <c r="M12"/>
    </row>
    <row r="13" spans="1:13" ht="16.5">
      <c r="A13" s="18" t="s">
        <v>85</v>
      </c>
      <c r="B13" s="4">
        <v>6.2738277</v>
      </c>
      <c r="C13" s="26">
        <v>6.29158449</v>
      </c>
      <c r="D13" s="4"/>
      <c r="K13"/>
      <c r="L13"/>
      <c r="M13"/>
    </row>
    <row r="14" spans="1:13" ht="16.5">
      <c r="A14" s="19" t="s">
        <v>113</v>
      </c>
      <c r="B14" s="4">
        <v>6.41455968</v>
      </c>
      <c r="C14" s="26">
        <v>6.4385752099999998</v>
      </c>
      <c r="D14" s="4"/>
      <c r="K14"/>
      <c r="L14"/>
      <c r="M14"/>
    </row>
    <row r="15" spans="1:13" ht="16.5">
      <c r="A15" s="5" t="s">
        <v>87</v>
      </c>
      <c r="B15" s="4">
        <v>7.1316469199999997</v>
      </c>
      <c r="C15" s="26">
        <v>7.11355702</v>
      </c>
      <c r="D15" s="4"/>
      <c r="K15"/>
      <c r="L15"/>
      <c r="M15"/>
    </row>
    <row r="16" spans="1:13" ht="16.5">
      <c r="A16" s="18" t="s">
        <v>84</v>
      </c>
      <c r="B16" s="4">
        <v>6.5997023700000002</v>
      </c>
      <c r="C16" s="26">
        <v>6.6245744599999998</v>
      </c>
      <c r="D16" s="4"/>
      <c r="K16"/>
      <c r="L16"/>
      <c r="M16"/>
    </row>
    <row r="17" spans="1:13" ht="16.5">
      <c r="A17" s="18" t="s">
        <v>85</v>
      </c>
      <c r="B17" s="4">
        <v>6.5862462600000002</v>
      </c>
      <c r="C17" s="26">
        <v>6.6094089800000004</v>
      </c>
      <c r="D17" s="4"/>
      <c r="K17"/>
      <c r="L17"/>
      <c r="M17"/>
    </row>
    <row r="18" spans="1:13" ht="16.5">
      <c r="A18" s="5" t="s">
        <v>114</v>
      </c>
      <c r="B18" s="4">
        <v>6.3539367000000002</v>
      </c>
      <c r="C18" s="26">
        <v>6.3878353499999996</v>
      </c>
      <c r="D18" s="4"/>
      <c r="K18"/>
      <c r="L18"/>
      <c r="M18"/>
    </row>
    <row r="19" spans="1:13" ht="16.5">
      <c r="A19" s="5" t="s">
        <v>87</v>
      </c>
      <c r="B19" s="4">
        <v>4.2942035799999996</v>
      </c>
      <c r="C19" s="26">
        <v>4.3780900200000001</v>
      </c>
      <c r="D19" s="4"/>
      <c r="K19"/>
      <c r="L19"/>
      <c r="M19"/>
    </row>
    <row r="20" spans="1:13" ht="16.5">
      <c r="A20" s="18" t="s">
        <v>84</v>
      </c>
      <c r="B20" s="4">
        <v>3.1863896700000001</v>
      </c>
      <c r="C20" s="26">
        <v>3.3623921399999999</v>
      </c>
      <c r="D20" s="4"/>
    </row>
    <row r="21" spans="1:13" ht="17.25">
      <c r="A21" s="18" t="s">
        <v>85</v>
      </c>
      <c r="B21" s="4">
        <v>2.2374334</v>
      </c>
      <c r="C21" s="26">
        <v>2.4084191399999999</v>
      </c>
      <c r="D21" s="4"/>
      <c r="F21" s="29"/>
    </row>
    <row r="22" spans="1:13" ht="16.5">
      <c r="A22" s="5" t="s">
        <v>115</v>
      </c>
      <c r="B22" s="4">
        <v>2.1039574000000001</v>
      </c>
      <c r="C22" s="26">
        <v>2.38959185</v>
      </c>
      <c r="D22" s="4"/>
    </row>
    <row r="23" spans="1:13" ht="16.5">
      <c r="A23" s="5" t="s">
        <v>87</v>
      </c>
      <c r="B23" s="4">
        <v>2.0790459600000002</v>
      </c>
      <c r="C23" s="26">
        <v>2.4819867699999998</v>
      </c>
      <c r="D23" s="4"/>
    </row>
    <row r="24" spans="1:13" ht="16.5">
      <c r="B24"/>
      <c r="C24" s="26"/>
      <c r="D24" s="4"/>
    </row>
    <row r="25" spans="1:13">
      <c r="D25" s="4"/>
    </row>
    <row r="26" spans="1:13">
      <c r="D26" s="4"/>
    </row>
    <row r="27" spans="1:13">
      <c r="D27" s="4"/>
    </row>
    <row r="28" spans="1:13">
      <c r="D28" s="4"/>
    </row>
    <row r="29" spans="1:13">
      <c r="D29" s="4"/>
    </row>
    <row r="30" spans="1:13">
      <c r="D30" s="4"/>
    </row>
    <row r="31" spans="1:13">
      <c r="D31" s="4"/>
    </row>
    <row r="32" spans="1:13">
      <c r="D32" s="4"/>
    </row>
    <row r="33" spans="4:4">
      <c r="D33" s="4"/>
    </row>
    <row r="34" spans="4:4">
      <c r="D34" s="4"/>
    </row>
    <row r="35" spans="4:4">
      <c r="D35" s="4"/>
    </row>
    <row r="36" spans="4:4">
      <c r="D36" s="4"/>
    </row>
  </sheetData>
  <hyperlinks>
    <hyperlink ref="A1" location="Ցանկ!A1" display="Ցանկ!A1" xr:uid="{8B990B32-E04E-420E-AD97-B1CDA044A45B}"/>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EU62"/>
  <sheetViews>
    <sheetView topLeftCell="V1" zoomScaleNormal="100" workbookViewId="0">
      <selection activeCell="AK33" sqref="AK33"/>
    </sheetView>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33" t="s">
        <v>492</v>
      </c>
      <c r="B1" s="112" t="s">
        <v>0</v>
      </c>
      <c r="C1" s="112" t="s">
        <v>1</v>
      </c>
      <c r="D1" s="112" t="s">
        <v>2</v>
      </c>
      <c r="E1" s="112" t="s">
        <v>3</v>
      </c>
      <c r="F1" s="112" t="s">
        <v>4</v>
      </c>
      <c r="G1" s="112" t="s">
        <v>5</v>
      </c>
      <c r="H1" s="112" t="s">
        <v>6</v>
      </c>
      <c r="I1" s="112" t="s">
        <v>7</v>
      </c>
      <c r="J1" s="112" t="s">
        <v>8</v>
      </c>
      <c r="K1" s="112" t="s">
        <v>9</v>
      </c>
      <c r="L1" s="112" t="s">
        <v>10</v>
      </c>
      <c r="M1" s="112" t="s">
        <v>11</v>
      </c>
      <c r="N1" s="112" t="s">
        <v>12</v>
      </c>
      <c r="O1" s="112" t="s">
        <v>13</v>
      </c>
      <c r="P1" s="112" t="s">
        <v>14</v>
      </c>
      <c r="Q1" s="112" t="s">
        <v>15</v>
      </c>
      <c r="R1" s="112" t="s">
        <v>16</v>
      </c>
      <c r="S1" s="112" t="s">
        <v>17</v>
      </c>
      <c r="T1" s="87" t="s">
        <v>18</v>
      </c>
      <c r="U1" s="87" t="s">
        <v>19</v>
      </c>
      <c r="V1" s="87" t="s">
        <v>20</v>
      </c>
      <c r="W1" s="87" t="s">
        <v>303</v>
      </c>
      <c r="X1" s="87" t="s">
        <v>304</v>
      </c>
      <c r="Y1" s="87" t="s">
        <v>305</v>
      </c>
      <c r="Z1" s="87" t="s">
        <v>306</v>
      </c>
      <c r="AA1" s="87" t="s">
        <v>307</v>
      </c>
      <c r="AB1" s="87" t="s">
        <v>308</v>
      </c>
      <c r="AC1" s="87" t="s">
        <v>21</v>
      </c>
      <c r="AD1" s="87" t="s">
        <v>118</v>
      </c>
    </row>
    <row r="2" spans="1:30" ht="13.5" hidden="1">
      <c r="A2" s="113" t="s">
        <v>22</v>
      </c>
      <c r="B2" s="113">
        <f>Table163102353[[#This Row],[-90]]</f>
        <v>3.7</v>
      </c>
      <c r="C2" s="113">
        <f>Table163102353[[#This Row],[-80]]</f>
        <v>0</v>
      </c>
      <c r="D2" s="113">
        <f>Table163102353[[#This Row],[-70]]</f>
        <v>0</v>
      </c>
      <c r="E2" s="113">
        <f>Table163102353[[#This Row],[-60]]</f>
        <v>0</v>
      </c>
      <c r="F2" s="113">
        <f>Table163102353[[#This Row],[-50]]</f>
        <v>0</v>
      </c>
      <c r="G2" s="113">
        <f>Table163102353[[#This Row],[-40]]</f>
        <v>0</v>
      </c>
      <c r="H2" s="113">
        <f>Table163102353[[#This Row],[-30]]</f>
        <v>0</v>
      </c>
      <c r="I2" s="113">
        <f>Table163102353[[#This Row],[-20]]</f>
        <v>0</v>
      </c>
      <c r="J2" s="113">
        <f>Table163102353[[#This Row],[-10]]</f>
        <v>0</v>
      </c>
      <c r="K2" s="113">
        <f>Table163102353[[#This Row],[10]]</f>
        <v>0</v>
      </c>
      <c r="L2" s="113">
        <f>Table163102353[[#This Row],[20]]</f>
        <v>0</v>
      </c>
      <c r="M2" s="113">
        <f>Table163102353[[#This Row],[30]]</f>
        <v>0</v>
      </c>
      <c r="N2" s="113">
        <f>Table163102353[[#This Row],[40]]</f>
        <v>0</v>
      </c>
      <c r="O2" s="113">
        <f>Table163102353[[#This Row],[50]]</f>
        <v>0</v>
      </c>
      <c r="P2" s="113">
        <f>Table163102353[[#This Row],[60]]</f>
        <v>0</v>
      </c>
      <c r="Q2" s="113">
        <f>Table163102353[[#This Row],[70]]</f>
        <v>0</v>
      </c>
      <c r="R2" s="113">
        <f>Table163102353[[#This Row],[80]]</f>
        <v>0</v>
      </c>
      <c r="S2" s="113">
        <f>Table163102353[[#This Row],[90]]</f>
        <v>0</v>
      </c>
      <c r="T2" s="113">
        <f>Table163102353[[#This Row],[Column1]]</f>
        <v>4</v>
      </c>
      <c r="U2" s="113">
        <f>Table163102353[[#This Row],[Column2]]</f>
        <v>5.5</v>
      </c>
      <c r="V2" s="113">
        <f>Table163102353[[#This Row],[Column3]]</f>
        <v>2.5</v>
      </c>
      <c r="W2" s="113">
        <f>Table163102353[[#This Row],[Current quarter''s scenario]]</f>
        <v>3.7</v>
      </c>
      <c r="X2" s="113">
        <f>Table163102353[[#This Row],[Actual inflation]]</f>
        <v>3.7</v>
      </c>
      <c r="Y2" s="113">
        <f>Table163102353[[#This Row],[Previous quarter''s scenario]]</f>
        <v>3.7</v>
      </c>
      <c r="Z2" s="113">
        <f>Table163102353[[#This Row],[Lower part]]</f>
        <v>0</v>
      </c>
      <c r="AA2" s="113">
        <f>Table163102353[[#This Row],[Target]]</f>
        <v>0</v>
      </c>
      <c r="AB2" s="113">
        <f>Table163102353[[#This Row],[Upper part]]</f>
        <v>0</v>
      </c>
      <c r="AC2" s="113">
        <f>Table163102353[[#This Row],[Column4]]</f>
        <v>8</v>
      </c>
      <c r="AD2" s="113"/>
    </row>
    <row r="3" spans="1:30" ht="13.5" hidden="1">
      <c r="A3" s="113" t="s">
        <v>23</v>
      </c>
      <c r="B3" s="113">
        <f>Table163102353[[#This Row],[-90]]</f>
        <v>6.5</v>
      </c>
      <c r="C3" s="113">
        <f>Table163102353[[#This Row],[-80]]</f>
        <v>0</v>
      </c>
      <c r="D3" s="113">
        <f>Table163102353[[#This Row],[-70]]</f>
        <v>0</v>
      </c>
      <c r="E3" s="113">
        <f>Table163102353[[#This Row],[-60]]</f>
        <v>0</v>
      </c>
      <c r="F3" s="113">
        <f>Table163102353[[#This Row],[-50]]</f>
        <v>0</v>
      </c>
      <c r="G3" s="113">
        <f>Table163102353[[#This Row],[-40]]</f>
        <v>0</v>
      </c>
      <c r="H3" s="113">
        <f>Table163102353[[#This Row],[-30]]</f>
        <v>0</v>
      </c>
      <c r="I3" s="113">
        <f>Table163102353[[#This Row],[-20]]</f>
        <v>0</v>
      </c>
      <c r="J3" s="113">
        <f>Table163102353[[#This Row],[-10]]</f>
        <v>0</v>
      </c>
      <c r="K3" s="113">
        <f>Table163102353[[#This Row],[10]]</f>
        <v>0</v>
      </c>
      <c r="L3" s="113">
        <f>Table163102353[[#This Row],[20]]</f>
        <v>0</v>
      </c>
      <c r="M3" s="113">
        <f>Table163102353[[#This Row],[30]]</f>
        <v>0</v>
      </c>
      <c r="N3" s="113">
        <f>Table163102353[[#This Row],[40]]</f>
        <v>0</v>
      </c>
      <c r="O3" s="113">
        <f>Table163102353[[#This Row],[50]]</f>
        <v>0</v>
      </c>
      <c r="P3" s="113">
        <f>Table163102353[[#This Row],[60]]</f>
        <v>0</v>
      </c>
      <c r="Q3" s="113">
        <f>Table163102353[[#This Row],[70]]</f>
        <v>0</v>
      </c>
      <c r="R3" s="113">
        <f>Table163102353[[#This Row],[80]]</f>
        <v>0</v>
      </c>
      <c r="S3" s="113">
        <f>Table163102353[[#This Row],[90]]</f>
        <v>0</v>
      </c>
      <c r="T3" s="113">
        <f>Table163102353[[#This Row],[Column1]]</f>
        <v>4</v>
      </c>
      <c r="U3" s="113">
        <f>Table163102353[[#This Row],[Column2]]</f>
        <v>5.5</v>
      </c>
      <c r="V3" s="113">
        <f>Table163102353[[#This Row],[Column3]]</f>
        <v>2.5</v>
      </c>
      <c r="W3" s="113">
        <f>Table163102353[[#This Row],[Current quarter''s scenario]]</f>
        <v>6.5</v>
      </c>
      <c r="X3" s="113">
        <f>Table163102353[[#This Row],[Actual inflation]]</f>
        <v>6.5</v>
      </c>
      <c r="Y3" s="113">
        <f>Table163102353[[#This Row],[Previous quarter''s scenario]]</f>
        <v>6.5</v>
      </c>
      <c r="Z3" s="113">
        <f>Table163102353[[#This Row],[Lower part]]</f>
        <v>0</v>
      </c>
      <c r="AA3" s="113">
        <f>Table163102353[[#This Row],[Target]]</f>
        <v>0</v>
      </c>
      <c r="AB3" s="113">
        <f>Table163102353[[#This Row],[Upper part]]</f>
        <v>0</v>
      </c>
      <c r="AC3" s="113">
        <f>Table163102353[[#This Row],[Column4]]</f>
        <v>8</v>
      </c>
      <c r="AD3" s="113"/>
    </row>
    <row r="4" spans="1:30" ht="13.5" hidden="1">
      <c r="A4" s="113" t="s">
        <v>24</v>
      </c>
      <c r="B4" s="113">
        <f>Table163102353[[#This Row],[-90]]</f>
        <v>8.8000000000000007</v>
      </c>
      <c r="C4" s="113">
        <f>Table163102353[[#This Row],[-80]]</f>
        <v>0</v>
      </c>
      <c r="D4" s="113">
        <f>Table163102353[[#This Row],[-70]]</f>
        <v>0</v>
      </c>
      <c r="E4" s="113">
        <f>Table163102353[[#This Row],[-60]]</f>
        <v>0</v>
      </c>
      <c r="F4" s="113">
        <f>Table163102353[[#This Row],[-50]]</f>
        <v>0</v>
      </c>
      <c r="G4" s="113">
        <f>Table163102353[[#This Row],[-40]]</f>
        <v>0</v>
      </c>
      <c r="H4" s="113">
        <f>Table163102353[[#This Row],[-30]]</f>
        <v>0</v>
      </c>
      <c r="I4" s="113">
        <f>Table163102353[[#This Row],[-20]]</f>
        <v>0</v>
      </c>
      <c r="J4" s="113">
        <f>Table163102353[[#This Row],[-10]]</f>
        <v>0</v>
      </c>
      <c r="K4" s="113">
        <f>Table163102353[[#This Row],[10]]</f>
        <v>0</v>
      </c>
      <c r="L4" s="113">
        <f>Table163102353[[#This Row],[20]]</f>
        <v>0</v>
      </c>
      <c r="M4" s="113">
        <f>Table163102353[[#This Row],[30]]</f>
        <v>0</v>
      </c>
      <c r="N4" s="113">
        <f>Table163102353[[#This Row],[40]]</f>
        <v>0</v>
      </c>
      <c r="O4" s="113">
        <f>Table163102353[[#This Row],[50]]</f>
        <v>0</v>
      </c>
      <c r="P4" s="113">
        <f>Table163102353[[#This Row],[60]]</f>
        <v>0</v>
      </c>
      <c r="Q4" s="113">
        <f>Table163102353[[#This Row],[70]]</f>
        <v>0</v>
      </c>
      <c r="R4" s="113">
        <f>Table163102353[[#This Row],[80]]</f>
        <v>0</v>
      </c>
      <c r="S4" s="113">
        <f>Table163102353[[#This Row],[90]]</f>
        <v>0</v>
      </c>
      <c r="T4" s="113">
        <f>Table163102353[[#This Row],[Column1]]</f>
        <v>4</v>
      </c>
      <c r="U4" s="113">
        <f>Table163102353[[#This Row],[Column2]]</f>
        <v>5.5</v>
      </c>
      <c r="V4" s="113">
        <f>Table163102353[[#This Row],[Column3]]</f>
        <v>2.5</v>
      </c>
      <c r="W4" s="113">
        <f>Table163102353[[#This Row],[Current quarter''s scenario]]</f>
        <v>8.8000000000000007</v>
      </c>
      <c r="X4" s="113">
        <f>Table163102353[[#This Row],[Actual inflation]]</f>
        <v>8.8000000000000007</v>
      </c>
      <c r="Y4" s="113">
        <f>Table163102353[[#This Row],[Previous quarter''s scenario]]</f>
        <v>8.8000000000000007</v>
      </c>
      <c r="Z4" s="113">
        <f>Table163102353[[#This Row],[Lower part]]</f>
        <v>0</v>
      </c>
      <c r="AA4" s="113">
        <f>Table163102353[[#This Row],[Target]]</f>
        <v>0</v>
      </c>
      <c r="AB4" s="113">
        <f>Table163102353[[#This Row],[Upper part]]</f>
        <v>0</v>
      </c>
      <c r="AC4" s="113">
        <f>Table163102353[[#This Row],[Column4]]</f>
        <v>8</v>
      </c>
      <c r="AD4" s="113"/>
    </row>
    <row r="5" spans="1:30" ht="13.5" hidden="1">
      <c r="A5" s="113" t="s">
        <v>25</v>
      </c>
      <c r="B5" s="113">
        <f>Table163102353[[#This Row],[-90]]</f>
        <v>5.8</v>
      </c>
      <c r="C5" s="113">
        <f>Table163102353[[#This Row],[-80]]</f>
        <v>0</v>
      </c>
      <c r="D5" s="113">
        <f>Table163102353[[#This Row],[-70]]</f>
        <v>0</v>
      </c>
      <c r="E5" s="113">
        <f>Table163102353[[#This Row],[-60]]</f>
        <v>0</v>
      </c>
      <c r="F5" s="113">
        <f>Table163102353[[#This Row],[-50]]</f>
        <v>0</v>
      </c>
      <c r="G5" s="113">
        <f>Table163102353[[#This Row],[-40]]</f>
        <v>0</v>
      </c>
      <c r="H5" s="113">
        <f>Table163102353[[#This Row],[-30]]</f>
        <v>0</v>
      </c>
      <c r="I5" s="113">
        <f>Table163102353[[#This Row],[-20]]</f>
        <v>0</v>
      </c>
      <c r="J5" s="113">
        <f>Table163102353[[#This Row],[-10]]</f>
        <v>0</v>
      </c>
      <c r="K5" s="113">
        <f>Table163102353[[#This Row],[10]]</f>
        <v>0</v>
      </c>
      <c r="L5" s="113">
        <f>Table163102353[[#This Row],[20]]</f>
        <v>0</v>
      </c>
      <c r="M5" s="113">
        <f>Table163102353[[#This Row],[30]]</f>
        <v>0</v>
      </c>
      <c r="N5" s="113">
        <f>Table163102353[[#This Row],[40]]</f>
        <v>0</v>
      </c>
      <c r="O5" s="113">
        <f>Table163102353[[#This Row],[50]]</f>
        <v>0</v>
      </c>
      <c r="P5" s="113">
        <f>Table163102353[[#This Row],[60]]</f>
        <v>0</v>
      </c>
      <c r="Q5" s="113">
        <f>Table163102353[[#This Row],[70]]</f>
        <v>0</v>
      </c>
      <c r="R5" s="113">
        <f>Table163102353[[#This Row],[80]]</f>
        <v>0</v>
      </c>
      <c r="S5" s="113">
        <f>Table163102353[[#This Row],[90]]</f>
        <v>0</v>
      </c>
      <c r="T5" s="113">
        <f>Table163102353[[#This Row],[Column1]]</f>
        <v>4</v>
      </c>
      <c r="U5" s="113">
        <f>Table163102353[[#This Row],[Column2]]</f>
        <v>5.5</v>
      </c>
      <c r="V5" s="113">
        <f>Table163102353[[#This Row],[Column3]]</f>
        <v>2.5</v>
      </c>
      <c r="W5" s="113">
        <f>Table163102353[[#This Row],[Current quarter''s scenario]]</f>
        <v>5.8</v>
      </c>
      <c r="X5" s="113">
        <f>Table163102353[[#This Row],[Actual inflation]]</f>
        <v>5.8</v>
      </c>
      <c r="Y5" s="113">
        <f>Table163102353[[#This Row],[Previous quarter''s scenario]]</f>
        <v>5.8</v>
      </c>
      <c r="Z5" s="113">
        <f>Table163102353[[#This Row],[Lower part]]</f>
        <v>0</v>
      </c>
      <c r="AA5" s="113">
        <f>Table163102353[[#This Row],[Target]]</f>
        <v>0</v>
      </c>
      <c r="AB5" s="113">
        <f>Table163102353[[#This Row],[Upper part]]</f>
        <v>0</v>
      </c>
      <c r="AC5" s="113">
        <f>Table163102353[[#This Row],[Column4]]</f>
        <v>8</v>
      </c>
      <c r="AD5" s="113"/>
    </row>
    <row r="6" spans="1:30" ht="13.5" hidden="1">
      <c r="A6" s="113" t="s">
        <v>26</v>
      </c>
      <c r="B6" s="113">
        <f>Table163102353[[#This Row],[-90]]</f>
        <v>8.6</v>
      </c>
      <c r="C6" s="113">
        <f>Table163102353[[#This Row],[-80]]</f>
        <v>0</v>
      </c>
      <c r="D6" s="113">
        <f>Table163102353[[#This Row],[-70]]</f>
        <v>0</v>
      </c>
      <c r="E6" s="113">
        <f>Table163102353[[#This Row],[-60]]</f>
        <v>0</v>
      </c>
      <c r="F6" s="113">
        <f>Table163102353[[#This Row],[-50]]</f>
        <v>0</v>
      </c>
      <c r="G6" s="113">
        <f>Table163102353[[#This Row],[-40]]</f>
        <v>0</v>
      </c>
      <c r="H6" s="113">
        <f>Table163102353[[#This Row],[-30]]</f>
        <v>0</v>
      </c>
      <c r="I6" s="113">
        <f>Table163102353[[#This Row],[-20]]</f>
        <v>0</v>
      </c>
      <c r="J6" s="113">
        <f>Table163102353[[#This Row],[-10]]</f>
        <v>0</v>
      </c>
      <c r="K6" s="113">
        <f>Table163102353[[#This Row],[10]]</f>
        <v>0</v>
      </c>
      <c r="L6" s="113">
        <f>Table163102353[[#This Row],[20]]</f>
        <v>0</v>
      </c>
      <c r="M6" s="113">
        <f>Table163102353[[#This Row],[30]]</f>
        <v>0</v>
      </c>
      <c r="N6" s="113">
        <f>Table163102353[[#This Row],[40]]</f>
        <v>0</v>
      </c>
      <c r="O6" s="113">
        <f>Table163102353[[#This Row],[50]]</f>
        <v>0</v>
      </c>
      <c r="P6" s="113">
        <f>Table163102353[[#This Row],[60]]</f>
        <v>0</v>
      </c>
      <c r="Q6" s="113">
        <f>Table163102353[[#This Row],[70]]</f>
        <v>0</v>
      </c>
      <c r="R6" s="113">
        <f>Table163102353[[#This Row],[80]]</f>
        <v>0</v>
      </c>
      <c r="S6" s="113">
        <f>Table163102353[[#This Row],[90]]</f>
        <v>0</v>
      </c>
      <c r="T6" s="113">
        <f>Table163102353[[#This Row],[Column1]]</f>
        <v>4</v>
      </c>
      <c r="U6" s="113">
        <f>Table163102353[[#This Row],[Column2]]</f>
        <v>5.5</v>
      </c>
      <c r="V6" s="113">
        <f>Table163102353[[#This Row],[Column3]]</f>
        <v>2.5</v>
      </c>
      <c r="W6" s="113">
        <f>Table163102353[[#This Row],[Current quarter''s scenario]]</f>
        <v>8.6</v>
      </c>
      <c r="X6" s="113">
        <f>Table163102353[[#This Row],[Actual inflation]]</f>
        <v>8.6</v>
      </c>
      <c r="Y6" s="113">
        <f>Table163102353[[#This Row],[Previous quarter''s scenario]]</f>
        <v>8.6</v>
      </c>
      <c r="Z6" s="113">
        <f>Table163102353[[#This Row],[Lower part]]</f>
        <v>0</v>
      </c>
      <c r="AA6" s="113">
        <f>Table163102353[[#This Row],[Target]]</f>
        <v>0</v>
      </c>
      <c r="AB6" s="113">
        <f>Table163102353[[#This Row],[Upper part]]</f>
        <v>0</v>
      </c>
      <c r="AC6" s="113">
        <f>Table163102353[[#This Row],[Column4]]</f>
        <v>8</v>
      </c>
      <c r="AD6" s="113"/>
    </row>
    <row r="7" spans="1:30" ht="13.5" hidden="1">
      <c r="A7" s="113" t="s">
        <v>27</v>
      </c>
      <c r="B7" s="113">
        <f>Table163102353[[#This Row],[-90]]</f>
        <v>9.4</v>
      </c>
      <c r="C7" s="113">
        <f>Table163102353[[#This Row],[-80]]</f>
        <v>0</v>
      </c>
      <c r="D7" s="113">
        <f>Table163102353[[#This Row],[-70]]</f>
        <v>0</v>
      </c>
      <c r="E7" s="113">
        <f>Table163102353[[#This Row],[-60]]</f>
        <v>0</v>
      </c>
      <c r="F7" s="113">
        <f>Table163102353[[#This Row],[-50]]</f>
        <v>0</v>
      </c>
      <c r="G7" s="113">
        <f>Table163102353[[#This Row],[-40]]</f>
        <v>0</v>
      </c>
      <c r="H7" s="113">
        <f>Table163102353[[#This Row],[-30]]</f>
        <v>0</v>
      </c>
      <c r="I7" s="113">
        <f>Table163102353[[#This Row],[-20]]</f>
        <v>0</v>
      </c>
      <c r="J7" s="113">
        <f>Table163102353[[#This Row],[-10]]</f>
        <v>0</v>
      </c>
      <c r="K7" s="113">
        <f>Table163102353[[#This Row],[10]]</f>
        <v>0</v>
      </c>
      <c r="L7" s="113">
        <f>Table163102353[[#This Row],[20]]</f>
        <v>0</v>
      </c>
      <c r="M7" s="113">
        <f>Table163102353[[#This Row],[30]]</f>
        <v>0</v>
      </c>
      <c r="N7" s="113">
        <f>Table163102353[[#This Row],[40]]</f>
        <v>0</v>
      </c>
      <c r="O7" s="113">
        <f>Table163102353[[#This Row],[50]]</f>
        <v>0</v>
      </c>
      <c r="P7" s="113">
        <f>Table163102353[[#This Row],[60]]</f>
        <v>0</v>
      </c>
      <c r="Q7" s="113">
        <f>Table163102353[[#This Row],[70]]</f>
        <v>0</v>
      </c>
      <c r="R7" s="113">
        <f>Table163102353[[#This Row],[80]]</f>
        <v>0</v>
      </c>
      <c r="S7" s="113">
        <f>Table163102353[[#This Row],[90]]</f>
        <v>0</v>
      </c>
      <c r="T7" s="113">
        <f>Table163102353[[#This Row],[Column1]]</f>
        <v>4</v>
      </c>
      <c r="U7" s="113">
        <f>Table163102353[[#This Row],[Column2]]</f>
        <v>5.5</v>
      </c>
      <c r="V7" s="113">
        <f>Table163102353[[#This Row],[Column3]]</f>
        <v>2.5</v>
      </c>
      <c r="W7" s="113">
        <f>Table163102353[[#This Row],[Current quarter''s scenario]]</f>
        <v>9.4</v>
      </c>
      <c r="X7" s="113">
        <f>Table163102353[[#This Row],[Actual inflation]]</f>
        <v>9.4</v>
      </c>
      <c r="Y7" s="113">
        <f>Table163102353[[#This Row],[Previous quarter''s scenario]]</f>
        <v>9.4</v>
      </c>
      <c r="Z7" s="113">
        <f>Table163102353[[#This Row],[Lower part]]</f>
        <v>0</v>
      </c>
      <c r="AA7" s="113">
        <f>Table163102353[[#This Row],[Target]]</f>
        <v>0</v>
      </c>
      <c r="AB7" s="113">
        <f>Table163102353[[#This Row],[Upper part]]</f>
        <v>0</v>
      </c>
      <c r="AC7" s="113">
        <f>Table163102353[[#This Row],[Column4]]</f>
        <v>8</v>
      </c>
      <c r="AD7" s="113"/>
    </row>
    <row r="8" spans="1:30" ht="13.5" hidden="1">
      <c r="A8" s="113" t="s">
        <v>28</v>
      </c>
      <c r="B8" s="113">
        <f>Table163102353[[#This Row],[-90]]</f>
        <v>11.55</v>
      </c>
      <c r="C8" s="113">
        <f>Table163102353[[#This Row],[-80]]</f>
        <v>0</v>
      </c>
      <c r="D8" s="113">
        <f>Table163102353[[#This Row],[-70]]</f>
        <v>0</v>
      </c>
      <c r="E8" s="113">
        <f>Table163102353[[#This Row],[-60]]</f>
        <v>0</v>
      </c>
      <c r="F8" s="113">
        <f>Table163102353[[#This Row],[-50]]</f>
        <v>0</v>
      </c>
      <c r="G8" s="113">
        <f>Table163102353[[#This Row],[-40]]</f>
        <v>0</v>
      </c>
      <c r="H8" s="113">
        <f>Table163102353[[#This Row],[-30]]</f>
        <v>0</v>
      </c>
      <c r="I8" s="113">
        <f>Table163102353[[#This Row],[-20]]</f>
        <v>0</v>
      </c>
      <c r="J8" s="113">
        <f>Table163102353[[#This Row],[-10]]</f>
        <v>0</v>
      </c>
      <c r="K8" s="113">
        <f>Table163102353[[#This Row],[10]]</f>
        <v>0</v>
      </c>
      <c r="L8" s="113">
        <f>Table163102353[[#This Row],[20]]</f>
        <v>0</v>
      </c>
      <c r="M8" s="113">
        <f>Table163102353[[#This Row],[30]]</f>
        <v>0</v>
      </c>
      <c r="N8" s="113">
        <f>Table163102353[[#This Row],[40]]</f>
        <v>0</v>
      </c>
      <c r="O8" s="113">
        <f>Table163102353[[#This Row],[50]]</f>
        <v>0</v>
      </c>
      <c r="P8" s="113">
        <f>Table163102353[[#This Row],[60]]</f>
        <v>0</v>
      </c>
      <c r="Q8" s="113">
        <f>Table163102353[[#This Row],[70]]</f>
        <v>0</v>
      </c>
      <c r="R8" s="113">
        <f>Table163102353[[#This Row],[80]]</f>
        <v>0</v>
      </c>
      <c r="S8" s="113">
        <f>Table163102353[[#This Row],[90]]</f>
        <v>0</v>
      </c>
      <c r="T8" s="113">
        <f>Table163102353[[#This Row],[Column1]]</f>
        <v>4</v>
      </c>
      <c r="U8" s="113">
        <f>Table163102353[[#This Row],[Column2]]</f>
        <v>5.5</v>
      </c>
      <c r="V8" s="113">
        <f>Table163102353[[#This Row],[Column3]]</f>
        <v>2.5</v>
      </c>
      <c r="W8" s="113">
        <f>Table163102353[[#This Row],[Current quarter''s scenario]]</f>
        <v>11.55</v>
      </c>
      <c r="X8" s="113">
        <f>Table163102353[[#This Row],[Actual inflation]]</f>
        <v>11.55</v>
      </c>
      <c r="Y8" s="113">
        <f>Table163102353[[#This Row],[Previous quarter''s scenario]]</f>
        <v>11.55</v>
      </c>
      <c r="Z8" s="113">
        <f>Table163102353[[#This Row],[Lower part]]</f>
        <v>0</v>
      </c>
      <c r="AA8" s="113">
        <f>Table163102353[[#This Row],[Target]]</f>
        <v>0</v>
      </c>
      <c r="AB8" s="113">
        <f>Table163102353[[#This Row],[Upper part]]</f>
        <v>0</v>
      </c>
      <c r="AC8" s="113">
        <f>Table163102353[[#This Row],[Column4]]</f>
        <v>8</v>
      </c>
      <c r="AD8" s="113"/>
    </row>
    <row r="9" spans="1:30" ht="13.5" hidden="1">
      <c r="A9" s="113" t="s">
        <v>29</v>
      </c>
      <c r="B9" s="113">
        <f>Table163102353[[#This Row],[-90]]</f>
        <v>8.5</v>
      </c>
      <c r="C9" s="113">
        <f>Table163102353[[#This Row],[-80]]</f>
        <v>0</v>
      </c>
      <c r="D9" s="113">
        <f>Table163102353[[#This Row],[-70]]</f>
        <v>0</v>
      </c>
      <c r="E9" s="113">
        <f>Table163102353[[#This Row],[-60]]</f>
        <v>0</v>
      </c>
      <c r="F9" s="113">
        <f>Table163102353[[#This Row],[-50]]</f>
        <v>0</v>
      </c>
      <c r="G9" s="113">
        <f>Table163102353[[#This Row],[-40]]</f>
        <v>0</v>
      </c>
      <c r="H9" s="113">
        <f>Table163102353[[#This Row],[-30]]</f>
        <v>0</v>
      </c>
      <c r="I9" s="113">
        <f>Table163102353[[#This Row],[-20]]</f>
        <v>0</v>
      </c>
      <c r="J9" s="113">
        <f>Table163102353[[#This Row],[-10]]</f>
        <v>0</v>
      </c>
      <c r="K9" s="113">
        <f>Table163102353[[#This Row],[10]]</f>
        <v>0</v>
      </c>
      <c r="L9" s="113">
        <f>Table163102353[[#This Row],[20]]</f>
        <v>0</v>
      </c>
      <c r="M9" s="113">
        <f>Table163102353[[#This Row],[30]]</f>
        <v>0</v>
      </c>
      <c r="N9" s="113">
        <f>Table163102353[[#This Row],[40]]</f>
        <v>0</v>
      </c>
      <c r="O9" s="113">
        <f>Table163102353[[#This Row],[50]]</f>
        <v>0</v>
      </c>
      <c r="P9" s="113">
        <f>Table163102353[[#This Row],[60]]</f>
        <v>0</v>
      </c>
      <c r="Q9" s="113">
        <f>Table163102353[[#This Row],[70]]</f>
        <v>0</v>
      </c>
      <c r="R9" s="113">
        <f>Table163102353[[#This Row],[80]]</f>
        <v>0</v>
      </c>
      <c r="S9" s="113">
        <f>Table163102353[[#This Row],[90]]</f>
        <v>0</v>
      </c>
      <c r="T9" s="113">
        <f>Table163102353[[#This Row],[Column1]]</f>
        <v>4</v>
      </c>
      <c r="U9" s="113">
        <f>Table163102353[[#This Row],[Column2]]</f>
        <v>5.5</v>
      </c>
      <c r="V9" s="113">
        <f>Table163102353[[#This Row],[Column3]]</f>
        <v>2.5</v>
      </c>
      <c r="W9" s="113">
        <f>Table163102353[[#This Row],[Current quarter''s scenario]]</f>
        <v>8.5</v>
      </c>
      <c r="X9" s="113">
        <f>Table163102353[[#This Row],[Actual inflation]]</f>
        <v>8.5</v>
      </c>
      <c r="Y9" s="113">
        <f>Table163102353[[#This Row],[Previous quarter''s scenario]]</f>
        <v>8.5</v>
      </c>
      <c r="Z9" s="113">
        <f>Table163102353[[#This Row],[Lower part]]</f>
        <v>0</v>
      </c>
      <c r="AA9" s="113">
        <f>Table163102353[[#This Row],[Target]]</f>
        <v>0</v>
      </c>
      <c r="AB9" s="113">
        <f>Table163102353[[#This Row],[Upper part]]</f>
        <v>0</v>
      </c>
      <c r="AC9" s="113">
        <f>Table163102353[[#This Row],[Column4]]</f>
        <v>8</v>
      </c>
      <c r="AD9" s="113"/>
    </row>
    <row r="10" spans="1:30" ht="13.5" hidden="1">
      <c r="A10" s="113" t="s">
        <v>30</v>
      </c>
      <c r="B10" s="113">
        <f>Table163102353[[#This Row],[-90]]</f>
        <v>6.2</v>
      </c>
      <c r="C10" s="113">
        <f>Table163102353[[#This Row],[-80]]</f>
        <v>0</v>
      </c>
      <c r="D10" s="113">
        <f>Table163102353[[#This Row],[-70]]</f>
        <v>0</v>
      </c>
      <c r="E10" s="113">
        <f>Table163102353[[#This Row],[-60]]</f>
        <v>0</v>
      </c>
      <c r="F10" s="113">
        <f>Table163102353[[#This Row],[-50]]</f>
        <v>0</v>
      </c>
      <c r="G10" s="113">
        <f>Table163102353[[#This Row],[-40]]</f>
        <v>0</v>
      </c>
      <c r="H10" s="113">
        <f>Table163102353[[#This Row],[-30]]</f>
        <v>0</v>
      </c>
      <c r="I10" s="113">
        <f>Table163102353[[#This Row],[-20]]</f>
        <v>0</v>
      </c>
      <c r="J10" s="113">
        <f>Table163102353[[#This Row],[-10]]</f>
        <v>0</v>
      </c>
      <c r="K10" s="113">
        <f>Table163102353[[#This Row],[10]]</f>
        <v>0</v>
      </c>
      <c r="L10" s="113">
        <f>Table163102353[[#This Row],[20]]</f>
        <v>0</v>
      </c>
      <c r="M10" s="113">
        <f>Table163102353[[#This Row],[30]]</f>
        <v>0</v>
      </c>
      <c r="N10" s="113">
        <f>Table163102353[[#This Row],[40]]</f>
        <v>0</v>
      </c>
      <c r="O10" s="113">
        <f>Table163102353[[#This Row],[50]]</f>
        <v>0</v>
      </c>
      <c r="P10" s="113">
        <f>Table163102353[[#This Row],[60]]</f>
        <v>0</v>
      </c>
      <c r="Q10" s="113">
        <f>Table163102353[[#This Row],[70]]</f>
        <v>0</v>
      </c>
      <c r="R10" s="113">
        <f>Table163102353[[#This Row],[80]]</f>
        <v>0</v>
      </c>
      <c r="S10" s="113">
        <f>Table163102353[[#This Row],[90]]</f>
        <v>0</v>
      </c>
      <c r="T10" s="113">
        <f>Table163102353[[#This Row],[Column1]]</f>
        <v>4</v>
      </c>
      <c r="U10" s="113">
        <f>Table163102353[[#This Row],[Column2]]</f>
        <v>5.5</v>
      </c>
      <c r="V10" s="113">
        <f>Table163102353[[#This Row],[Column3]]</f>
        <v>2.5</v>
      </c>
      <c r="W10" s="113">
        <f>Table163102353[[#This Row],[Current quarter''s scenario]]</f>
        <v>6.2</v>
      </c>
      <c r="X10" s="113">
        <f>Table163102353[[#This Row],[Actual inflation]]</f>
        <v>6.2</v>
      </c>
      <c r="Y10" s="113">
        <f>Table163102353[[#This Row],[Previous quarter''s scenario]]</f>
        <v>6.2</v>
      </c>
      <c r="Z10" s="113">
        <f>Table163102353[[#This Row],[Lower part]]</f>
        <v>0</v>
      </c>
      <c r="AA10" s="113">
        <f>Table163102353[[#This Row],[Target]]</f>
        <v>0</v>
      </c>
      <c r="AB10" s="113">
        <f>Table163102353[[#This Row],[Upper part]]</f>
        <v>0</v>
      </c>
      <c r="AC10" s="113">
        <f>Table163102353[[#This Row],[Column4]]</f>
        <v>8</v>
      </c>
      <c r="AD10" s="113"/>
    </row>
    <row r="11" spans="1:30" ht="13.5" hidden="1">
      <c r="A11" s="113" t="s">
        <v>31</v>
      </c>
      <c r="B11" s="113">
        <f>Table163102353[[#This Row],[-90]]</f>
        <v>4.7</v>
      </c>
      <c r="C11" s="113">
        <f>Table163102353[[#This Row],[-80]]</f>
        <v>0</v>
      </c>
      <c r="D11" s="113">
        <f>Table163102353[[#This Row],[-70]]</f>
        <v>0</v>
      </c>
      <c r="E11" s="113">
        <f>Table163102353[[#This Row],[-60]]</f>
        <v>0</v>
      </c>
      <c r="F11" s="113">
        <f>Table163102353[[#This Row],[-50]]</f>
        <v>0</v>
      </c>
      <c r="G11" s="113">
        <f>Table163102353[[#This Row],[-40]]</f>
        <v>0</v>
      </c>
      <c r="H11" s="113">
        <f>Table163102353[[#This Row],[-30]]</f>
        <v>0</v>
      </c>
      <c r="I11" s="113">
        <f>Table163102353[[#This Row],[-20]]</f>
        <v>0</v>
      </c>
      <c r="J11" s="113">
        <f>Table163102353[[#This Row],[-10]]</f>
        <v>0</v>
      </c>
      <c r="K11" s="113">
        <f>Table163102353[[#This Row],[10]]</f>
        <v>0</v>
      </c>
      <c r="L11" s="113">
        <f>Table163102353[[#This Row],[20]]</f>
        <v>0</v>
      </c>
      <c r="M11" s="113">
        <f>Table163102353[[#This Row],[30]]</f>
        <v>0</v>
      </c>
      <c r="N11" s="113">
        <f>Table163102353[[#This Row],[40]]</f>
        <v>0</v>
      </c>
      <c r="O11" s="113">
        <f>Table163102353[[#This Row],[50]]</f>
        <v>0</v>
      </c>
      <c r="P11" s="113">
        <f>Table163102353[[#This Row],[60]]</f>
        <v>0</v>
      </c>
      <c r="Q11" s="113">
        <f>Table163102353[[#This Row],[70]]</f>
        <v>0</v>
      </c>
      <c r="R11" s="113">
        <f>Table163102353[[#This Row],[80]]</f>
        <v>0</v>
      </c>
      <c r="S11" s="113">
        <f>Table163102353[[#This Row],[90]]</f>
        <v>0</v>
      </c>
      <c r="T11" s="113">
        <f>Table163102353[[#This Row],[Column1]]</f>
        <v>4</v>
      </c>
      <c r="U11" s="113">
        <f>Table163102353[[#This Row],[Column2]]</f>
        <v>5.5</v>
      </c>
      <c r="V11" s="113">
        <f>Table163102353[[#This Row],[Column3]]</f>
        <v>2.5</v>
      </c>
      <c r="W11" s="113">
        <f>Table163102353[[#This Row],[Current quarter''s scenario]]</f>
        <v>4.7</v>
      </c>
      <c r="X11" s="113">
        <f>Table163102353[[#This Row],[Actual inflation]]</f>
        <v>4.7</v>
      </c>
      <c r="Y11" s="113">
        <f>Table163102353[[#This Row],[Previous quarter''s scenario]]</f>
        <v>4.7</v>
      </c>
      <c r="Z11" s="113">
        <f>Table163102353[[#This Row],[Lower part]]</f>
        <v>0</v>
      </c>
      <c r="AA11" s="113">
        <f>Table163102353[[#This Row],[Target]]</f>
        <v>0</v>
      </c>
      <c r="AB11" s="113">
        <f>Table163102353[[#This Row],[Upper part]]</f>
        <v>0</v>
      </c>
      <c r="AC11" s="113">
        <f>Table163102353[[#This Row],[Column4]]</f>
        <v>8</v>
      </c>
      <c r="AD11" s="113"/>
    </row>
    <row r="12" spans="1:30" ht="13.5" hidden="1">
      <c r="A12" s="113" t="s">
        <v>32</v>
      </c>
      <c r="B12" s="113">
        <f>Table163102353[[#This Row],[-90]]</f>
        <v>2.2000000000000002</v>
      </c>
      <c r="C12" s="113">
        <f>Table163102353[[#This Row],[-80]]</f>
        <v>0</v>
      </c>
      <c r="D12" s="113">
        <f>Table163102353[[#This Row],[-70]]</f>
        <v>0</v>
      </c>
      <c r="E12" s="113">
        <f>Table163102353[[#This Row],[-60]]</f>
        <v>0</v>
      </c>
      <c r="F12" s="113">
        <f>Table163102353[[#This Row],[-50]]</f>
        <v>0</v>
      </c>
      <c r="G12" s="113">
        <f>Table163102353[[#This Row],[-40]]</f>
        <v>0</v>
      </c>
      <c r="H12" s="113">
        <f>Table163102353[[#This Row],[-30]]</f>
        <v>0</v>
      </c>
      <c r="I12" s="113">
        <f>Table163102353[[#This Row],[-20]]</f>
        <v>0</v>
      </c>
      <c r="J12" s="113">
        <f>Table163102353[[#This Row],[-10]]</f>
        <v>0</v>
      </c>
      <c r="K12" s="113">
        <f>Table163102353[[#This Row],[10]]</f>
        <v>0</v>
      </c>
      <c r="L12" s="113">
        <f>Table163102353[[#This Row],[20]]</f>
        <v>0</v>
      </c>
      <c r="M12" s="113">
        <f>Table163102353[[#This Row],[30]]</f>
        <v>0</v>
      </c>
      <c r="N12" s="113">
        <f>Table163102353[[#This Row],[40]]</f>
        <v>0</v>
      </c>
      <c r="O12" s="113">
        <f>Table163102353[[#This Row],[50]]</f>
        <v>0</v>
      </c>
      <c r="P12" s="113">
        <f>Table163102353[[#This Row],[60]]</f>
        <v>0</v>
      </c>
      <c r="Q12" s="113">
        <f>Table163102353[[#This Row],[70]]</f>
        <v>0</v>
      </c>
      <c r="R12" s="113">
        <f>Table163102353[[#This Row],[80]]</f>
        <v>0</v>
      </c>
      <c r="S12" s="113">
        <f>Table163102353[[#This Row],[90]]</f>
        <v>0</v>
      </c>
      <c r="T12" s="113">
        <f>Table163102353[[#This Row],[Column1]]</f>
        <v>4</v>
      </c>
      <c r="U12" s="113">
        <f>Table163102353[[#This Row],[Column2]]</f>
        <v>5.5</v>
      </c>
      <c r="V12" s="113">
        <f>Table163102353[[#This Row],[Column3]]</f>
        <v>2.5</v>
      </c>
      <c r="W12" s="113">
        <f>Table163102353[[#This Row],[Current quarter''s scenario]]</f>
        <v>2.2000000000000002</v>
      </c>
      <c r="X12" s="113">
        <f>Table163102353[[#This Row],[Actual inflation]]</f>
        <v>2.2000000000000002</v>
      </c>
      <c r="Y12" s="113">
        <f>Table163102353[[#This Row],[Previous quarter''s scenario]]</f>
        <v>2.2000000000000002</v>
      </c>
      <c r="Z12" s="113">
        <f>Table163102353[[#This Row],[Lower part]]</f>
        <v>0</v>
      </c>
      <c r="AA12" s="113">
        <f>Table163102353[[#This Row],[Target]]</f>
        <v>0</v>
      </c>
      <c r="AB12" s="113">
        <f>Table163102353[[#This Row],[Upper part]]</f>
        <v>0</v>
      </c>
      <c r="AC12" s="113">
        <f>Table163102353[[#This Row],[Column4]]</f>
        <v>8</v>
      </c>
      <c r="AD12" s="113"/>
    </row>
    <row r="13" spans="1:30" ht="13.5" hidden="1">
      <c r="A13" s="113" t="s">
        <v>33</v>
      </c>
      <c r="B13" s="113">
        <f>Table163102353[[#This Row],[-90]]</f>
        <v>0.7</v>
      </c>
      <c r="C13" s="113">
        <f>Table163102353[[#This Row],[-80]]</f>
        <v>0</v>
      </c>
      <c r="D13" s="113">
        <f>Table163102353[[#This Row],[-70]]</f>
        <v>0</v>
      </c>
      <c r="E13" s="113">
        <f>Table163102353[[#This Row],[-60]]</f>
        <v>0</v>
      </c>
      <c r="F13" s="113">
        <f>Table163102353[[#This Row],[-50]]</f>
        <v>0</v>
      </c>
      <c r="G13" s="113">
        <f>Table163102353[[#This Row],[-40]]</f>
        <v>0</v>
      </c>
      <c r="H13" s="113">
        <f>Table163102353[[#This Row],[-30]]</f>
        <v>0</v>
      </c>
      <c r="I13" s="113">
        <f>Table163102353[[#This Row],[-20]]</f>
        <v>0</v>
      </c>
      <c r="J13" s="113">
        <f>Table163102353[[#This Row],[-10]]</f>
        <v>0</v>
      </c>
      <c r="K13" s="113">
        <f>Table163102353[[#This Row],[10]]</f>
        <v>0</v>
      </c>
      <c r="L13" s="113">
        <f>Table163102353[[#This Row],[20]]</f>
        <v>0</v>
      </c>
      <c r="M13" s="113">
        <f>Table163102353[[#This Row],[30]]</f>
        <v>0</v>
      </c>
      <c r="N13" s="113">
        <f>Table163102353[[#This Row],[40]]</f>
        <v>0</v>
      </c>
      <c r="O13" s="113">
        <f>Table163102353[[#This Row],[50]]</f>
        <v>0</v>
      </c>
      <c r="P13" s="113">
        <f>Table163102353[[#This Row],[60]]</f>
        <v>0</v>
      </c>
      <c r="Q13" s="113">
        <f>Table163102353[[#This Row],[70]]</f>
        <v>0</v>
      </c>
      <c r="R13" s="113">
        <f>Table163102353[[#This Row],[80]]</f>
        <v>0</v>
      </c>
      <c r="S13" s="113">
        <f>Table163102353[[#This Row],[90]]</f>
        <v>0</v>
      </c>
      <c r="T13" s="113">
        <f>Table163102353[[#This Row],[Column1]]</f>
        <v>4</v>
      </c>
      <c r="U13" s="113">
        <f>Table163102353[[#This Row],[Column2]]</f>
        <v>5.5</v>
      </c>
      <c r="V13" s="113">
        <f>Table163102353[[#This Row],[Column3]]</f>
        <v>2.5</v>
      </c>
      <c r="W13" s="113">
        <f>Table163102353[[#This Row],[Current quarter''s scenario]]</f>
        <v>0.7</v>
      </c>
      <c r="X13" s="113">
        <f>Table163102353[[#This Row],[Actual inflation]]</f>
        <v>0.7</v>
      </c>
      <c r="Y13" s="113">
        <f>Table163102353[[#This Row],[Previous quarter''s scenario]]</f>
        <v>0.7</v>
      </c>
      <c r="Z13" s="113">
        <f>Table163102353[[#This Row],[Lower part]]</f>
        <v>0</v>
      </c>
      <c r="AA13" s="113">
        <f>Table163102353[[#This Row],[Target]]</f>
        <v>0</v>
      </c>
      <c r="AB13" s="113">
        <f>Table163102353[[#This Row],[Upper part]]</f>
        <v>0</v>
      </c>
      <c r="AC13" s="113">
        <f>Table163102353[[#This Row],[Column4]]</f>
        <v>8</v>
      </c>
      <c r="AD13" s="113"/>
    </row>
    <row r="14" spans="1:30" ht="13.5" hidden="1">
      <c r="A14" s="113" t="s">
        <v>34</v>
      </c>
      <c r="B14" s="68">
        <f>Table163102353[[#This Row],[-90]]</f>
        <v>2.5</v>
      </c>
      <c r="C14" s="113">
        <f>Table163102353[[#This Row],[-80]]</f>
        <v>0</v>
      </c>
      <c r="D14" s="113">
        <f>Table163102353[[#This Row],[-70]]</f>
        <v>0</v>
      </c>
      <c r="E14" s="113">
        <f>Table163102353[[#This Row],[-60]]</f>
        <v>0</v>
      </c>
      <c r="F14" s="113">
        <f>Table163102353[[#This Row],[-50]]</f>
        <v>0</v>
      </c>
      <c r="G14" s="113">
        <f>Table163102353[[#This Row],[-40]]</f>
        <v>0</v>
      </c>
      <c r="H14" s="113">
        <f>Table163102353[[#This Row],[-30]]</f>
        <v>0</v>
      </c>
      <c r="I14" s="113">
        <f>Table163102353[[#This Row],[-20]]</f>
        <v>0</v>
      </c>
      <c r="J14" s="113">
        <f>Table163102353[[#This Row],[-10]]</f>
        <v>0</v>
      </c>
      <c r="K14" s="113">
        <f>Table163102353[[#This Row],[10]]</f>
        <v>0</v>
      </c>
      <c r="L14" s="113">
        <f>Table163102353[[#This Row],[20]]</f>
        <v>0</v>
      </c>
      <c r="M14" s="113">
        <f>Table163102353[[#This Row],[30]]</f>
        <v>0</v>
      </c>
      <c r="N14" s="113">
        <f>Table163102353[[#This Row],[40]]</f>
        <v>0</v>
      </c>
      <c r="O14" s="113">
        <f>Table163102353[[#This Row],[50]]</f>
        <v>0</v>
      </c>
      <c r="P14" s="113">
        <f>Table163102353[[#This Row],[60]]</f>
        <v>0</v>
      </c>
      <c r="Q14" s="113">
        <f>Table163102353[[#This Row],[70]]</f>
        <v>0</v>
      </c>
      <c r="R14" s="113">
        <f>Table163102353[[#This Row],[80]]</f>
        <v>0</v>
      </c>
      <c r="S14" s="113">
        <f>Table163102353[[#This Row],[90]]</f>
        <v>0</v>
      </c>
      <c r="T14" s="113">
        <f>Table163102353[[#This Row],[Column1]]</f>
        <v>4</v>
      </c>
      <c r="U14" s="113">
        <f>Table163102353[[#This Row],[Column2]]</f>
        <v>5.5</v>
      </c>
      <c r="V14" s="113">
        <f>Table163102353[[#This Row],[Column3]]</f>
        <v>2.5</v>
      </c>
      <c r="W14" s="113">
        <f>Table163102353[[#This Row],[Current quarter''s scenario]]</f>
        <v>2.5</v>
      </c>
      <c r="X14" s="113">
        <f>Table163102353[[#This Row],[Actual inflation]]</f>
        <v>2.5</v>
      </c>
      <c r="Y14" s="113">
        <f>Table163102353[[#This Row],[Previous quarter''s scenario]]</f>
        <v>2.5</v>
      </c>
      <c r="Z14" s="113">
        <f>Table163102353[[#This Row],[Lower part]]</f>
        <v>0</v>
      </c>
      <c r="AA14" s="113">
        <f>Table163102353[[#This Row],[Target]]</f>
        <v>0</v>
      </c>
      <c r="AB14" s="113">
        <f>Table163102353[[#This Row],[Upper part]]</f>
        <v>0</v>
      </c>
      <c r="AC14" s="113">
        <f>Table163102353[[#This Row],[Column4]]</f>
        <v>8</v>
      </c>
      <c r="AD14" s="113"/>
    </row>
    <row r="15" spans="1:30" ht="13.5" hidden="1">
      <c r="A15" s="113" t="s">
        <v>35</v>
      </c>
      <c r="B15" s="68">
        <f>Table163102353[[#This Row],[-90]]</f>
        <v>3.2</v>
      </c>
      <c r="C15" s="113">
        <f>Table163102353[[#This Row],[-80]]</f>
        <v>0</v>
      </c>
      <c r="D15" s="113">
        <f>Table163102353[[#This Row],[-70]]</f>
        <v>0</v>
      </c>
      <c r="E15" s="113">
        <f>Table163102353[[#This Row],[-60]]</f>
        <v>0</v>
      </c>
      <c r="F15" s="113">
        <f>Table163102353[[#This Row],[-50]]</f>
        <v>0</v>
      </c>
      <c r="G15" s="113">
        <f>Table163102353[[#This Row],[-40]]</f>
        <v>0</v>
      </c>
      <c r="H15" s="113">
        <f>Table163102353[[#This Row],[-30]]</f>
        <v>0</v>
      </c>
      <c r="I15" s="113">
        <f>Table163102353[[#This Row],[-20]]</f>
        <v>0</v>
      </c>
      <c r="J15" s="113">
        <f>Table163102353[[#This Row],[-10]]</f>
        <v>0</v>
      </c>
      <c r="K15" s="113">
        <f>Table163102353[[#This Row],[10]]</f>
        <v>0</v>
      </c>
      <c r="L15" s="113">
        <f>Table163102353[[#This Row],[20]]</f>
        <v>0</v>
      </c>
      <c r="M15" s="113">
        <f>Table163102353[[#This Row],[30]]</f>
        <v>0</v>
      </c>
      <c r="N15" s="113">
        <f>Table163102353[[#This Row],[40]]</f>
        <v>0</v>
      </c>
      <c r="O15" s="113">
        <f>Table163102353[[#This Row],[50]]</f>
        <v>0</v>
      </c>
      <c r="P15" s="113">
        <f>Table163102353[[#This Row],[60]]</f>
        <v>0</v>
      </c>
      <c r="Q15" s="113">
        <f>Table163102353[[#This Row],[70]]</f>
        <v>0</v>
      </c>
      <c r="R15" s="113">
        <f>Table163102353[[#This Row],[80]]</f>
        <v>0</v>
      </c>
      <c r="S15" s="113">
        <f>Table163102353[[#This Row],[90]]</f>
        <v>0</v>
      </c>
      <c r="T15" s="113">
        <f>Table163102353[[#This Row],[Column1]]</f>
        <v>4</v>
      </c>
      <c r="U15" s="113">
        <f>Table163102353[[#This Row],[Column2]]</f>
        <v>5.5</v>
      </c>
      <c r="V15" s="113">
        <f>Table163102353[[#This Row],[Column3]]</f>
        <v>2.5</v>
      </c>
      <c r="W15" s="113">
        <f>Table163102353[[#This Row],[Current quarter''s scenario]]</f>
        <v>3.2</v>
      </c>
      <c r="X15" s="113">
        <f>Table163102353[[#This Row],[Actual inflation]]</f>
        <v>3.2</v>
      </c>
      <c r="Y15" s="113">
        <f>Table163102353[[#This Row],[Previous quarter''s scenario]]</f>
        <v>3.2</v>
      </c>
      <c r="Z15" s="113">
        <f>Table163102353[[#This Row],[Lower part]]</f>
        <v>0</v>
      </c>
      <c r="AA15" s="113">
        <f>Table163102353[[#This Row],[Target]]</f>
        <v>0</v>
      </c>
      <c r="AB15" s="113">
        <f>Table163102353[[#This Row],[Upper part]]</f>
        <v>0</v>
      </c>
      <c r="AC15" s="113">
        <f>Table163102353[[#This Row],[Column4]]</f>
        <v>8</v>
      </c>
      <c r="AD15" s="113"/>
    </row>
    <row r="16" spans="1:30" ht="13.5" hidden="1">
      <c r="A16" s="113" t="s">
        <v>36</v>
      </c>
      <c r="B16" s="68">
        <f>Table163102353[[#This Row],[-90]]</f>
        <v>3.4</v>
      </c>
      <c r="C16" s="113">
        <f>Table163102353[[#This Row],[-80]]</f>
        <v>0</v>
      </c>
      <c r="D16" s="113">
        <f>Table163102353[[#This Row],[-70]]</f>
        <v>0</v>
      </c>
      <c r="E16" s="113">
        <f>Table163102353[[#This Row],[-60]]</f>
        <v>0</v>
      </c>
      <c r="F16" s="113">
        <f>Table163102353[[#This Row],[-50]]</f>
        <v>0</v>
      </c>
      <c r="G16" s="113">
        <f>Table163102353[[#This Row],[-40]]</f>
        <v>0</v>
      </c>
      <c r="H16" s="113">
        <f>Table163102353[[#This Row],[-30]]</f>
        <v>0</v>
      </c>
      <c r="I16" s="113">
        <f>Table163102353[[#This Row],[-20]]</f>
        <v>0</v>
      </c>
      <c r="J16" s="113">
        <f>Table163102353[[#This Row],[-10]]</f>
        <v>0</v>
      </c>
      <c r="K16" s="113">
        <f>Table163102353[[#This Row],[10]]</f>
        <v>0</v>
      </c>
      <c r="L16" s="113">
        <f>Table163102353[[#This Row],[20]]</f>
        <v>0</v>
      </c>
      <c r="M16" s="113">
        <f>Table163102353[[#This Row],[30]]</f>
        <v>0</v>
      </c>
      <c r="N16" s="113">
        <f>Table163102353[[#This Row],[40]]</f>
        <v>0</v>
      </c>
      <c r="O16" s="113">
        <f>Table163102353[[#This Row],[50]]</f>
        <v>0</v>
      </c>
      <c r="P16" s="113">
        <f>Table163102353[[#This Row],[60]]</f>
        <v>0</v>
      </c>
      <c r="Q16" s="113">
        <f>Table163102353[[#This Row],[70]]</f>
        <v>0</v>
      </c>
      <c r="R16" s="113">
        <f>Table163102353[[#This Row],[80]]</f>
        <v>0</v>
      </c>
      <c r="S16" s="113">
        <f>Table163102353[[#This Row],[90]]</f>
        <v>0</v>
      </c>
      <c r="T16" s="113">
        <f>Table163102353[[#This Row],[Column1]]</f>
        <v>4</v>
      </c>
      <c r="U16" s="113">
        <f>Table163102353[[#This Row],[Column2]]</f>
        <v>5.5</v>
      </c>
      <c r="V16" s="113">
        <f>Table163102353[[#This Row],[Column3]]</f>
        <v>2.5</v>
      </c>
      <c r="W16" s="113">
        <f>Table163102353[[#This Row],[Current quarter''s scenario]]</f>
        <v>3.4</v>
      </c>
      <c r="X16" s="113">
        <f>Table163102353[[#This Row],[Actual inflation]]</f>
        <v>3.4</v>
      </c>
      <c r="Y16" s="113">
        <f>Table163102353[[#This Row],[Previous quarter''s scenario]]</f>
        <v>3.4</v>
      </c>
      <c r="Z16" s="113">
        <f>Table163102353[[#This Row],[Lower part]]</f>
        <v>0</v>
      </c>
      <c r="AA16" s="113">
        <f>Table163102353[[#This Row],[Target]]</f>
        <v>0</v>
      </c>
      <c r="AB16" s="113">
        <f>Table163102353[[#This Row],[Upper part]]</f>
        <v>0</v>
      </c>
      <c r="AC16" s="113">
        <f>Table163102353[[#This Row],[Column4]]</f>
        <v>8</v>
      </c>
      <c r="AD16" s="113"/>
    </row>
    <row r="17" spans="1:1000 1025:2025 2050:3050 3075:4075 4100:5100 5125:6125 6150:7150 7175:8175 8200:9200 9225:10225 10250:11250 11275:12275 12300:13300 13325:14325 14350:15350 15375:16375" ht="13.5" hidden="1">
      <c r="A17" s="113" t="s">
        <v>37</v>
      </c>
      <c r="B17" s="68">
        <f>Table163102353[[#This Row],[-90]]</f>
        <v>6.5</v>
      </c>
      <c r="C17" s="113">
        <f>Table163102353[[#This Row],[-80]]</f>
        <v>0</v>
      </c>
      <c r="D17" s="113">
        <f>Table163102353[[#This Row],[-70]]</f>
        <v>0</v>
      </c>
      <c r="E17" s="113">
        <f>Table163102353[[#This Row],[-60]]</f>
        <v>0</v>
      </c>
      <c r="F17" s="113">
        <f>Table163102353[[#This Row],[-50]]</f>
        <v>0</v>
      </c>
      <c r="G17" s="113">
        <f>Table163102353[[#This Row],[-40]]</f>
        <v>0</v>
      </c>
      <c r="H17" s="113">
        <f>Table163102353[[#This Row],[-30]]</f>
        <v>0</v>
      </c>
      <c r="I17" s="113">
        <f>Table163102353[[#This Row],[-20]]</f>
        <v>0</v>
      </c>
      <c r="J17" s="113">
        <f>Table163102353[[#This Row],[-10]]</f>
        <v>0</v>
      </c>
      <c r="K17" s="113">
        <f>Table163102353[[#This Row],[10]]</f>
        <v>0</v>
      </c>
      <c r="L17" s="113">
        <f>Table163102353[[#This Row],[20]]</f>
        <v>0</v>
      </c>
      <c r="M17" s="113">
        <f>Table163102353[[#This Row],[30]]</f>
        <v>0</v>
      </c>
      <c r="N17" s="113">
        <f>Table163102353[[#This Row],[40]]</f>
        <v>0</v>
      </c>
      <c r="O17" s="113">
        <f>Table163102353[[#This Row],[50]]</f>
        <v>0</v>
      </c>
      <c r="P17" s="113">
        <f>Table163102353[[#This Row],[60]]</f>
        <v>0</v>
      </c>
      <c r="Q17" s="113">
        <f>Table163102353[[#This Row],[70]]</f>
        <v>0</v>
      </c>
      <c r="R17" s="113">
        <f>Table163102353[[#This Row],[80]]</f>
        <v>0</v>
      </c>
      <c r="S17" s="113">
        <f>Table163102353[[#This Row],[90]]</f>
        <v>0</v>
      </c>
      <c r="T17" s="113">
        <f>Table163102353[[#This Row],[Column1]]</f>
        <v>4</v>
      </c>
      <c r="U17" s="113">
        <f>Table163102353[[#This Row],[Column2]]</f>
        <v>5.5</v>
      </c>
      <c r="V17" s="113">
        <f>Table163102353[[#This Row],[Column3]]</f>
        <v>2.5</v>
      </c>
      <c r="W17" s="113">
        <f>Table163102353[[#This Row],[Current quarter''s scenario]]</f>
        <v>6.5</v>
      </c>
      <c r="X17" s="113">
        <f>Table163102353[[#This Row],[Actual inflation]]</f>
        <v>6.5</v>
      </c>
      <c r="Y17" s="113">
        <f>Table163102353[[#This Row],[Previous quarter''s scenario]]</f>
        <v>6.5</v>
      </c>
      <c r="Z17" s="113">
        <f>Table163102353[[#This Row],[Lower part]]</f>
        <v>0</v>
      </c>
      <c r="AA17" s="113">
        <f>Table163102353[[#This Row],[Target]]</f>
        <v>0</v>
      </c>
      <c r="AB17" s="113">
        <f>Table163102353[[#This Row],[Upper part]]</f>
        <v>0</v>
      </c>
      <c r="AC17" s="113">
        <f>Table163102353[[#This Row],[Column4]]</f>
        <v>8</v>
      </c>
      <c r="AD17" s="113"/>
      <c r="AX17" s="41"/>
      <c r="BW17" s="41"/>
      <c r="CV17" s="41"/>
      <c r="DU17" s="41"/>
      <c r="ET17" s="41"/>
      <c r="FS17" s="41"/>
      <c r="GR17" s="41"/>
      <c r="HQ17" s="41"/>
      <c r="IP17" s="41"/>
      <c r="JO17" s="41"/>
      <c r="KN17" s="41"/>
      <c r="LM17" s="41"/>
      <c r="ML17" s="41"/>
      <c r="NK17" s="41"/>
      <c r="OJ17" s="41"/>
      <c r="PI17" s="41"/>
      <c r="QH17" s="41"/>
      <c r="RG17" s="41"/>
      <c r="SF17" s="41"/>
      <c r="TE17" s="41"/>
      <c r="UD17" s="41"/>
      <c r="VC17" s="41"/>
      <c r="WB17" s="41"/>
      <c r="XA17" s="41"/>
      <c r="XZ17" s="41"/>
      <c r="YY17" s="41"/>
      <c r="ZX17" s="41"/>
      <c r="AAW17" s="41"/>
      <c r="ABV17" s="41"/>
      <c r="ACU17" s="41"/>
      <c r="ADT17" s="41"/>
      <c r="AES17" s="41"/>
      <c r="AFR17" s="41"/>
      <c r="AGQ17" s="41"/>
      <c r="AHP17" s="41"/>
      <c r="AIO17" s="41"/>
      <c r="AJN17" s="41"/>
      <c r="AKM17" s="41"/>
      <c r="ALL17" s="41"/>
      <c r="AMK17" s="41"/>
      <c r="ANJ17" s="41"/>
      <c r="AOI17" s="41"/>
      <c r="APH17" s="41"/>
      <c r="AQG17" s="41"/>
      <c r="ARF17" s="41"/>
      <c r="ASE17" s="41"/>
      <c r="ATD17" s="41"/>
      <c r="AUC17" s="41"/>
      <c r="AVB17" s="41"/>
      <c r="AWA17" s="41"/>
      <c r="AWZ17" s="41"/>
      <c r="AXY17" s="41"/>
      <c r="AYX17" s="41"/>
      <c r="AZW17" s="41"/>
      <c r="BAV17" s="41"/>
      <c r="BBU17" s="41"/>
      <c r="BCT17" s="41"/>
      <c r="BDS17" s="41"/>
      <c r="BER17" s="41"/>
      <c r="BFQ17" s="41"/>
      <c r="BGP17" s="41"/>
      <c r="BHO17" s="41"/>
      <c r="BIN17" s="41"/>
      <c r="BJM17" s="41"/>
      <c r="BKL17" s="41"/>
      <c r="BLK17" s="41"/>
      <c r="BMJ17" s="41"/>
      <c r="BNI17" s="41"/>
      <c r="BOH17" s="41"/>
      <c r="BPG17" s="41"/>
      <c r="BQF17" s="41"/>
      <c r="BRE17" s="41"/>
      <c r="BSD17" s="41"/>
      <c r="BTC17" s="41"/>
      <c r="BUB17" s="41"/>
      <c r="BVA17" s="41"/>
      <c r="BVZ17" s="41"/>
      <c r="BWY17" s="41"/>
      <c r="BXX17" s="41"/>
      <c r="BYW17" s="41"/>
      <c r="BZV17" s="41"/>
      <c r="CAU17" s="41"/>
      <c r="CBT17" s="41"/>
      <c r="CCS17" s="41"/>
      <c r="CDR17" s="41"/>
      <c r="CEQ17" s="41"/>
      <c r="CFP17" s="41"/>
      <c r="CGO17" s="41"/>
      <c r="CHN17" s="41"/>
      <c r="CIM17" s="41"/>
      <c r="CJL17" s="41"/>
      <c r="CKK17" s="41"/>
      <c r="CLJ17" s="41"/>
      <c r="CMI17" s="41"/>
      <c r="CNH17" s="41"/>
      <c r="COG17" s="41"/>
      <c r="CPF17" s="41"/>
      <c r="CQE17" s="41"/>
      <c r="CRD17" s="41"/>
      <c r="CSC17" s="41"/>
      <c r="CTB17" s="41"/>
      <c r="CUA17" s="41"/>
      <c r="CUZ17" s="41"/>
      <c r="CVY17" s="41"/>
      <c r="CWX17" s="41"/>
      <c r="CXW17" s="41"/>
      <c r="CYV17" s="41"/>
      <c r="CZU17" s="41"/>
      <c r="DAT17" s="41"/>
      <c r="DBS17" s="41"/>
      <c r="DCR17" s="41"/>
      <c r="DDQ17" s="41"/>
      <c r="DEP17" s="41"/>
      <c r="DFO17" s="41"/>
      <c r="DGN17" s="41"/>
      <c r="DHM17" s="41"/>
      <c r="DIL17" s="41"/>
      <c r="DJK17" s="41"/>
      <c r="DKJ17" s="41"/>
      <c r="DLI17" s="41"/>
      <c r="DMH17" s="41"/>
      <c r="DNG17" s="41"/>
      <c r="DOF17" s="41"/>
      <c r="DPE17" s="41"/>
      <c r="DQD17" s="41"/>
      <c r="DRC17" s="41"/>
      <c r="DSB17" s="41"/>
      <c r="DTA17" s="41"/>
      <c r="DTZ17" s="41"/>
      <c r="DUY17" s="41"/>
      <c r="DVX17" s="41"/>
      <c r="DWW17" s="41"/>
      <c r="DXV17" s="41"/>
      <c r="DYU17" s="41"/>
      <c r="DZT17" s="41"/>
      <c r="EAS17" s="41"/>
      <c r="EBR17" s="41"/>
      <c r="ECQ17" s="41"/>
      <c r="EDP17" s="41"/>
      <c r="EEO17" s="41"/>
      <c r="EFN17" s="41"/>
      <c r="EGM17" s="41"/>
      <c r="EHL17" s="41"/>
      <c r="EIK17" s="41"/>
      <c r="EJJ17" s="41"/>
      <c r="EKI17" s="41"/>
      <c r="ELH17" s="41"/>
      <c r="EMG17" s="41"/>
      <c r="ENF17" s="41"/>
      <c r="EOE17" s="41"/>
      <c r="EPD17" s="41"/>
      <c r="EQC17" s="41"/>
      <c r="ERB17" s="41"/>
      <c r="ESA17" s="41"/>
      <c r="ESZ17" s="41"/>
      <c r="ETY17" s="41"/>
      <c r="EUX17" s="41"/>
      <c r="EVW17" s="41"/>
      <c r="EWV17" s="41"/>
      <c r="EXU17" s="41"/>
      <c r="EYT17" s="41"/>
      <c r="EZS17" s="41"/>
      <c r="FAR17" s="41"/>
      <c r="FBQ17" s="41"/>
      <c r="FCP17" s="41"/>
      <c r="FDO17" s="41"/>
      <c r="FEN17" s="41"/>
      <c r="FFM17" s="41"/>
      <c r="FGL17" s="41"/>
      <c r="FHK17" s="41"/>
      <c r="FIJ17" s="41"/>
      <c r="FJI17" s="41"/>
      <c r="FKH17" s="41"/>
      <c r="FLG17" s="41"/>
      <c r="FMF17" s="41"/>
      <c r="FNE17" s="41"/>
      <c r="FOD17" s="41"/>
      <c r="FPC17" s="41"/>
      <c r="FQB17" s="41"/>
      <c r="FRA17" s="41"/>
      <c r="FRZ17" s="41"/>
      <c r="FSY17" s="41"/>
      <c r="FTX17" s="41"/>
      <c r="FUW17" s="41"/>
      <c r="FVV17" s="41"/>
      <c r="FWU17" s="41"/>
      <c r="FXT17" s="41"/>
      <c r="FYS17" s="41"/>
      <c r="FZR17" s="41"/>
      <c r="GAQ17" s="41"/>
      <c r="GBP17" s="41"/>
      <c r="GCO17" s="41"/>
      <c r="GDN17" s="41"/>
      <c r="GEM17" s="41"/>
      <c r="GFL17" s="41"/>
      <c r="GGK17" s="41"/>
      <c r="GHJ17" s="41"/>
      <c r="GII17" s="41"/>
      <c r="GJH17" s="41"/>
      <c r="GKG17" s="41"/>
      <c r="GLF17" s="41"/>
      <c r="GME17" s="41"/>
      <c r="GND17" s="41"/>
      <c r="GOC17" s="41"/>
      <c r="GPB17" s="41"/>
      <c r="GQA17" s="41"/>
      <c r="GQZ17" s="41"/>
      <c r="GRY17" s="41"/>
      <c r="GSX17" s="41"/>
      <c r="GTW17" s="41"/>
      <c r="GUV17" s="41"/>
      <c r="GVU17" s="41"/>
      <c r="GWT17" s="41"/>
      <c r="GXS17" s="41"/>
      <c r="GYR17" s="41"/>
      <c r="GZQ17" s="41"/>
      <c r="HAP17" s="41"/>
      <c r="HBO17" s="41"/>
      <c r="HCN17" s="41"/>
      <c r="HDM17" s="41"/>
      <c r="HEL17" s="41"/>
      <c r="HFK17" s="41"/>
      <c r="HGJ17" s="41"/>
      <c r="HHI17" s="41"/>
      <c r="HIH17" s="41"/>
      <c r="HJG17" s="41"/>
      <c r="HKF17" s="41"/>
      <c r="HLE17" s="41"/>
      <c r="HMD17" s="41"/>
      <c r="HNC17" s="41"/>
      <c r="HOB17" s="41"/>
      <c r="HPA17" s="41"/>
      <c r="HPZ17" s="41"/>
      <c r="HQY17" s="41"/>
      <c r="HRX17" s="41"/>
      <c r="HSW17" s="41"/>
      <c r="HTV17" s="41"/>
      <c r="HUU17" s="41"/>
      <c r="HVT17" s="41"/>
      <c r="HWS17" s="41"/>
      <c r="HXR17" s="41"/>
      <c r="HYQ17" s="41"/>
      <c r="HZP17" s="41"/>
      <c r="IAO17" s="41"/>
      <c r="IBN17" s="41"/>
      <c r="ICM17" s="41"/>
      <c r="IDL17" s="41"/>
      <c r="IEK17" s="41"/>
      <c r="IFJ17" s="41"/>
      <c r="IGI17" s="41"/>
      <c r="IHH17" s="41"/>
      <c r="IIG17" s="41"/>
      <c r="IJF17" s="41"/>
      <c r="IKE17" s="41"/>
      <c r="ILD17" s="41"/>
      <c r="IMC17" s="41"/>
      <c r="INB17" s="41"/>
      <c r="IOA17" s="41"/>
      <c r="IOZ17" s="41"/>
      <c r="IPY17" s="41"/>
      <c r="IQX17" s="41"/>
      <c r="IRW17" s="41"/>
      <c r="ISV17" s="41"/>
      <c r="ITU17" s="41"/>
      <c r="IUT17" s="41"/>
      <c r="IVS17" s="41"/>
      <c r="IWR17" s="41"/>
      <c r="IXQ17" s="41"/>
      <c r="IYP17" s="41"/>
      <c r="IZO17" s="41"/>
      <c r="JAN17" s="41"/>
      <c r="JBM17" s="41"/>
      <c r="JCL17" s="41"/>
      <c r="JDK17" s="41"/>
      <c r="JEJ17" s="41"/>
      <c r="JFI17" s="41"/>
      <c r="JGH17" s="41"/>
      <c r="JHG17" s="41"/>
      <c r="JIF17" s="41"/>
      <c r="JJE17" s="41"/>
      <c r="JKD17" s="41"/>
      <c r="JLC17" s="41"/>
      <c r="JMB17" s="41"/>
      <c r="JNA17" s="41"/>
      <c r="JNZ17" s="41"/>
      <c r="JOY17" s="41"/>
      <c r="JPX17" s="41"/>
      <c r="JQW17" s="41"/>
      <c r="JRV17" s="41"/>
      <c r="JSU17" s="41"/>
      <c r="JTT17" s="41"/>
      <c r="JUS17" s="41"/>
      <c r="JVR17" s="41"/>
      <c r="JWQ17" s="41"/>
      <c r="JXP17" s="41"/>
      <c r="JYO17" s="41"/>
      <c r="JZN17" s="41"/>
      <c r="KAM17" s="41"/>
      <c r="KBL17" s="41"/>
      <c r="KCK17" s="41"/>
      <c r="KDJ17" s="41"/>
      <c r="KEI17" s="41"/>
      <c r="KFH17" s="41"/>
      <c r="KGG17" s="41"/>
      <c r="KHF17" s="41"/>
      <c r="KIE17" s="41"/>
      <c r="KJD17" s="41"/>
      <c r="KKC17" s="41"/>
      <c r="KLB17" s="41"/>
      <c r="KMA17" s="41"/>
      <c r="KMZ17" s="41"/>
      <c r="KNY17" s="41"/>
      <c r="KOX17" s="41"/>
      <c r="KPW17" s="41"/>
      <c r="KQV17" s="41"/>
      <c r="KRU17" s="41"/>
      <c r="KST17" s="41"/>
      <c r="KTS17" s="41"/>
      <c r="KUR17" s="41"/>
      <c r="KVQ17" s="41"/>
      <c r="KWP17" s="41"/>
      <c r="KXO17" s="41"/>
      <c r="KYN17" s="41"/>
      <c r="KZM17" s="41"/>
      <c r="LAL17" s="41"/>
      <c r="LBK17" s="41"/>
      <c r="LCJ17" s="41"/>
      <c r="LDI17" s="41"/>
      <c r="LEH17" s="41"/>
      <c r="LFG17" s="41"/>
      <c r="LGF17" s="41"/>
      <c r="LHE17" s="41"/>
      <c r="LID17" s="41"/>
      <c r="LJC17" s="41"/>
      <c r="LKB17" s="41"/>
      <c r="LLA17" s="41"/>
      <c r="LLZ17" s="41"/>
      <c r="LMY17" s="41"/>
      <c r="LNX17" s="41"/>
      <c r="LOW17" s="41"/>
      <c r="LPV17" s="41"/>
      <c r="LQU17" s="41"/>
      <c r="LRT17" s="41"/>
      <c r="LSS17" s="41"/>
      <c r="LTR17" s="41"/>
      <c r="LUQ17" s="41"/>
      <c r="LVP17" s="41"/>
      <c r="LWO17" s="41"/>
      <c r="LXN17" s="41"/>
      <c r="LYM17" s="41"/>
      <c r="LZL17" s="41"/>
      <c r="MAK17" s="41"/>
      <c r="MBJ17" s="41"/>
      <c r="MCI17" s="41"/>
      <c r="MDH17" s="41"/>
      <c r="MEG17" s="41"/>
      <c r="MFF17" s="41"/>
      <c r="MGE17" s="41"/>
      <c r="MHD17" s="41"/>
      <c r="MIC17" s="41"/>
      <c r="MJB17" s="41"/>
      <c r="MKA17" s="41"/>
      <c r="MKZ17" s="41"/>
      <c r="MLY17" s="41"/>
      <c r="MMX17" s="41"/>
      <c r="MNW17" s="41"/>
      <c r="MOV17" s="41"/>
      <c r="MPU17" s="41"/>
      <c r="MQT17" s="41"/>
      <c r="MRS17" s="41"/>
      <c r="MSR17" s="41"/>
      <c r="MTQ17" s="41"/>
      <c r="MUP17" s="41"/>
      <c r="MVO17" s="41"/>
      <c r="MWN17" s="41"/>
      <c r="MXM17" s="41"/>
      <c r="MYL17" s="41"/>
      <c r="MZK17" s="41"/>
      <c r="NAJ17" s="41"/>
      <c r="NBI17" s="41"/>
      <c r="NCH17" s="41"/>
      <c r="NDG17" s="41"/>
      <c r="NEF17" s="41"/>
      <c r="NFE17" s="41"/>
      <c r="NGD17" s="41"/>
      <c r="NHC17" s="41"/>
      <c r="NIB17" s="41"/>
      <c r="NJA17" s="41"/>
      <c r="NJZ17" s="41"/>
      <c r="NKY17" s="41"/>
      <c r="NLX17" s="41"/>
      <c r="NMW17" s="41"/>
      <c r="NNV17" s="41"/>
      <c r="NOU17" s="41"/>
      <c r="NPT17" s="41"/>
      <c r="NQS17" s="41"/>
      <c r="NRR17" s="41"/>
      <c r="NSQ17" s="41"/>
      <c r="NTP17" s="41"/>
      <c r="NUO17" s="41"/>
      <c r="NVN17" s="41"/>
      <c r="NWM17" s="41"/>
      <c r="NXL17" s="41"/>
      <c r="NYK17" s="41"/>
      <c r="NZJ17" s="41"/>
      <c r="OAI17" s="41"/>
      <c r="OBH17" s="41"/>
      <c r="OCG17" s="41"/>
      <c r="ODF17" s="41"/>
      <c r="OEE17" s="41"/>
      <c r="OFD17" s="41"/>
      <c r="OGC17" s="41"/>
      <c r="OHB17" s="41"/>
      <c r="OIA17" s="41"/>
      <c r="OIZ17" s="41"/>
      <c r="OJY17" s="41"/>
      <c r="OKX17" s="41"/>
      <c r="OLW17" s="41"/>
      <c r="OMV17" s="41"/>
      <c r="ONU17" s="41"/>
      <c r="OOT17" s="41"/>
      <c r="OPS17" s="41"/>
      <c r="OQR17" s="41"/>
      <c r="ORQ17" s="41"/>
      <c r="OSP17" s="41"/>
      <c r="OTO17" s="41"/>
      <c r="OUN17" s="41"/>
      <c r="OVM17" s="41"/>
      <c r="OWL17" s="41"/>
      <c r="OXK17" s="41"/>
      <c r="OYJ17" s="41"/>
      <c r="OZI17" s="41"/>
      <c r="PAH17" s="41"/>
      <c r="PBG17" s="41"/>
      <c r="PCF17" s="41"/>
      <c r="PDE17" s="41"/>
      <c r="PED17" s="41"/>
      <c r="PFC17" s="41"/>
      <c r="PGB17" s="41"/>
      <c r="PHA17" s="41"/>
      <c r="PHZ17" s="41"/>
      <c r="PIY17" s="41"/>
      <c r="PJX17" s="41"/>
      <c r="PKW17" s="41"/>
      <c r="PLV17" s="41"/>
      <c r="PMU17" s="41"/>
      <c r="PNT17" s="41"/>
      <c r="POS17" s="41"/>
      <c r="PPR17" s="41"/>
      <c r="PQQ17" s="41"/>
      <c r="PRP17" s="41"/>
      <c r="PSO17" s="41"/>
      <c r="PTN17" s="41"/>
      <c r="PUM17" s="41"/>
      <c r="PVL17" s="41"/>
      <c r="PWK17" s="41"/>
      <c r="PXJ17" s="41"/>
      <c r="PYI17" s="41"/>
      <c r="PZH17" s="41"/>
      <c r="QAG17" s="41"/>
      <c r="QBF17" s="41"/>
      <c r="QCE17" s="41"/>
      <c r="QDD17" s="41"/>
      <c r="QEC17" s="41"/>
      <c r="QFB17" s="41"/>
      <c r="QGA17" s="41"/>
      <c r="QGZ17" s="41"/>
      <c r="QHY17" s="41"/>
      <c r="QIX17" s="41"/>
      <c r="QJW17" s="41"/>
      <c r="QKV17" s="41"/>
      <c r="QLU17" s="41"/>
      <c r="QMT17" s="41"/>
      <c r="QNS17" s="41"/>
      <c r="QOR17" s="41"/>
      <c r="QPQ17" s="41"/>
      <c r="QQP17" s="41"/>
      <c r="QRO17" s="41"/>
      <c r="QSN17" s="41"/>
      <c r="QTM17" s="41"/>
      <c r="QUL17" s="41"/>
      <c r="QVK17" s="41"/>
      <c r="QWJ17" s="41"/>
      <c r="QXI17" s="41"/>
      <c r="QYH17" s="41"/>
      <c r="QZG17" s="41"/>
      <c r="RAF17" s="41"/>
      <c r="RBE17" s="41"/>
      <c r="RCD17" s="41"/>
      <c r="RDC17" s="41"/>
      <c r="REB17" s="41"/>
      <c r="RFA17" s="41"/>
      <c r="RFZ17" s="41"/>
      <c r="RGY17" s="41"/>
      <c r="RHX17" s="41"/>
      <c r="RIW17" s="41"/>
      <c r="RJV17" s="41"/>
      <c r="RKU17" s="41"/>
      <c r="RLT17" s="41"/>
      <c r="RMS17" s="41"/>
      <c r="RNR17" s="41"/>
      <c r="ROQ17" s="41"/>
      <c r="RPP17" s="41"/>
      <c r="RQO17" s="41"/>
      <c r="RRN17" s="41"/>
      <c r="RSM17" s="41"/>
      <c r="RTL17" s="41"/>
      <c r="RUK17" s="41"/>
      <c r="RVJ17" s="41"/>
      <c r="RWI17" s="41"/>
      <c r="RXH17" s="41"/>
      <c r="RYG17" s="41"/>
      <c r="RZF17" s="41"/>
      <c r="SAE17" s="41"/>
      <c r="SBD17" s="41"/>
      <c r="SCC17" s="41"/>
      <c r="SDB17" s="41"/>
      <c r="SEA17" s="41"/>
      <c r="SEZ17" s="41"/>
      <c r="SFY17" s="41"/>
      <c r="SGX17" s="41"/>
      <c r="SHW17" s="41"/>
      <c r="SIV17" s="41"/>
      <c r="SJU17" s="41"/>
      <c r="SKT17" s="41"/>
      <c r="SLS17" s="41"/>
      <c r="SMR17" s="41"/>
      <c r="SNQ17" s="41"/>
      <c r="SOP17" s="41"/>
      <c r="SPO17" s="41"/>
      <c r="SQN17" s="41"/>
      <c r="SRM17" s="41"/>
      <c r="SSL17" s="41"/>
      <c r="STK17" s="41"/>
      <c r="SUJ17" s="41"/>
      <c r="SVI17" s="41"/>
      <c r="SWH17" s="41"/>
      <c r="SXG17" s="41"/>
      <c r="SYF17" s="41"/>
      <c r="SZE17" s="41"/>
      <c r="TAD17" s="41"/>
      <c r="TBC17" s="41"/>
      <c r="TCB17" s="41"/>
      <c r="TDA17" s="41"/>
      <c r="TDZ17" s="41"/>
      <c r="TEY17" s="41"/>
      <c r="TFX17" s="41"/>
      <c r="TGW17" s="41"/>
      <c r="THV17" s="41"/>
      <c r="TIU17" s="41"/>
      <c r="TJT17" s="41"/>
      <c r="TKS17" s="41"/>
      <c r="TLR17" s="41"/>
      <c r="TMQ17" s="41"/>
      <c r="TNP17" s="41"/>
      <c r="TOO17" s="41"/>
      <c r="TPN17" s="41"/>
      <c r="TQM17" s="41"/>
      <c r="TRL17" s="41"/>
      <c r="TSK17" s="41"/>
      <c r="TTJ17" s="41"/>
      <c r="TUI17" s="41"/>
      <c r="TVH17" s="41"/>
      <c r="TWG17" s="41"/>
      <c r="TXF17" s="41"/>
      <c r="TYE17" s="41"/>
      <c r="TZD17" s="41"/>
      <c r="UAC17" s="41"/>
      <c r="UBB17" s="41"/>
      <c r="UCA17" s="41"/>
      <c r="UCZ17" s="41"/>
      <c r="UDY17" s="41"/>
      <c r="UEX17" s="41"/>
      <c r="UFW17" s="41"/>
      <c r="UGV17" s="41"/>
      <c r="UHU17" s="41"/>
      <c r="UIT17" s="41"/>
      <c r="UJS17" s="41"/>
      <c r="UKR17" s="41"/>
      <c r="ULQ17" s="41"/>
      <c r="UMP17" s="41"/>
      <c r="UNO17" s="41"/>
      <c r="UON17" s="41"/>
      <c r="UPM17" s="41"/>
      <c r="UQL17" s="41"/>
      <c r="URK17" s="41"/>
      <c r="USJ17" s="41"/>
      <c r="UTI17" s="41"/>
      <c r="UUH17" s="41"/>
      <c r="UVG17" s="41"/>
      <c r="UWF17" s="41"/>
      <c r="UXE17" s="41"/>
      <c r="UYD17" s="41"/>
      <c r="UZC17" s="41"/>
      <c r="VAB17" s="41"/>
      <c r="VBA17" s="41"/>
      <c r="VBZ17" s="41"/>
      <c r="VCY17" s="41"/>
      <c r="VDX17" s="41"/>
      <c r="VEW17" s="41"/>
      <c r="VFV17" s="41"/>
      <c r="VGU17" s="41"/>
      <c r="VHT17" s="41"/>
      <c r="VIS17" s="41"/>
      <c r="VJR17" s="41"/>
      <c r="VKQ17" s="41"/>
      <c r="VLP17" s="41"/>
      <c r="VMO17" s="41"/>
      <c r="VNN17" s="41"/>
      <c r="VOM17" s="41"/>
      <c r="VPL17" s="41"/>
      <c r="VQK17" s="41"/>
      <c r="VRJ17" s="41"/>
      <c r="VSI17" s="41"/>
      <c r="VTH17" s="41"/>
      <c r="VUG17" s="41"/>
      <c r="VVF17" s="41"/>
      <c r="VWE17" s="41"/>
      <c r="VXD17" s="41"/>
      <c r="VYC17" s="41"/>
      <c r="VZB17" s="41"/>
      <c r="WAA17" s="41"/>
      <c r="WAZ17" s="41"/>
      <c r="WBY17" s="41"/>
      <c r="WCX17" s="41"/>
      <c r="WDW17" s="41"/>
      <c r="WEV17" s="41"/>
      <c r="WFU17" s="41"/>
      <c r="WGT17" s="41"/>
      <c r="WHS17" s="41"/>
      <c r="WIR17" s="41"/>
      <c r="WJQ17" s="41"/>
      <c r="WKP17" s="41"/>
      <c r="WLO17" s="41"/>
      <c r="WMN17" s="41"/>
      <c r="WNM17" s="41"/>
      <c r="WOL17" s="41"/>
      <c r="WPK17" s="41"/>
      <c r="WQJ17" s="41"/>
      <c r="WRI17" s="41"/>
      <c r="WSH17" s="41"/>
      <c r="WTG17" s="41"/>
      <c r="WUF17" s="41"/>
      <c r="WVE17" s="41"/>
      <c r="WWD17" s="41"/>
      <c r="WXC17" s="41"/>
      <c r="WYB17" s="41"/>
      <c r="WZA17" s="41"/>
      <c r="WZZ17" s="41"/>
      <c r="XAY17" s="41"/>
      <c r="XBX17" s="41"/>
      <c r="XCW17" s="41"/>
      <c r="XDV17" s="41"/>
      <c r="XEU17" s="41"/>
    </row>
    <row r="18" spans="1:1000 1025:2025 2050:3050 3075:4075 4100:5100 5125:6125 6150:7150 7175:8175 8200:9200 9225:10225 10250:11250 11275:12275 12300:13300 13325:14325 14350:15350 15375:16375" ht="13.5" hidden="1">
      <c r="A18" s="113" t="s">
        <v>38</v>
      </c>
      <c r="B18" s="68">
        <f>Table163102353[[#This Row],[-90]]</f>
        <v>8.1999999999999993</v>
      </c>
      <c r="C18" s="113">
        <f>Table163102353[[#This Row],[-80]]</f>
        <v>0</v>
      </c>
      <c r="D18" s="113">
        <f>Table163102353[[#This Row],[-70]]</f>
        <v>0</v>
      </c>
      <c r="E18" s="113">
        <f>Table163102353[[#This Row],[-60]]</f>
        <v>0</v>
      </c>
      <c r="F18" s="113">
        <f>Table163102353[[#This Row],[-50]]</f>
        <v>0</v>
      </c>
      <c r="G18" s="113">
        <f>Table163102353[[#This Row],[-40]]</f>
        <v>0</v>
      </c>
      <c r="H18" s="113">
        <f>Table163102353[[#This Row],[-30]]</f>
        <v>0</v>
      </c>
      <c r="I18" s="113">
        <f>Table163102353[[#This Row],[-20]]</f>
        <v>0</v>
      </c>
      <c r="J18" s="113">
        <f>Table163102353[[#This Row],[-10]]</f>
        <v>0</v>
      </c>
      <c r="K18" s="113">
        <f>Table163102353[[#This Row],[10]]</f>
        <v>0</v>
      </c>
      <c r="L18" s="113">
        <f>Table163102353[[#This Row],[20]]</f>
        <v>0</v>
      </c>
      <c r="M18" s="113">
        <f>Table163102353[[#This Row],[30]]</f>
        <v>0</v>
      </c>
      <c r="N18" s="113">
        <f>Table163102353[[#This Row],[40]]</f>
        <v>0</v>
      </c>
      <c r="O18" s="113">
        <f>Table163102353[[#This Row],[50]]</f>
        <v>0</v>
      </c>
      <c r="P18" s="113">
        <f>Table163102353[[#This Row],[60]]</f>
        <v>0</v>
      </c>
      <c r="Q18" s="113">
        <f>Table163102353[[#This Row],[70]]</f>
        <v>0</v>
      </c>
      <c r="R18" s="113">
        <f>Table163102353[[#This Row],[80]]</f>
        <v>0</v>
      </c>
      <c r="S18" s="113">
        <f>Table163102353[[#This Row],[90]]</f>
        <v>0</v>
      </c>
      <c r="T18" s="113">
        <f>Table163102353[[#This Row],[Column1]]</f>
        <v>4</v>
      </c>
      <c r="U18" s="113">
        <f>Table163102353[[#This Row],[Column2]]</f>
        <v>5.5</v>
      </c>
      <c r="V18" s="113">
        <f>Table163102353[[#This Row],[Column3]]</f>
        <v>2.5</v>
      </c>
      <c r="W18" s="113">
        <f>Table163102353[[#This Row],[Current quarter''s scenario]]</f>
        <v>8.1999999999999993</v>
      </c>
      <c r="X18" s="113">
        <f>Table163102353[[#This Row],[Actual inflation]]</f>
        <v>8.1999999999999993</v>
      </c>
      <c r="Y18" s="113">
        <f>Table163102353[[#This Row],[Previous quarter''s scenario]]</f>
        <v>8.1999999999999993</v>
      </c>
      <c r="Z18" s="113">
        <f>Table163102353[[#This Row],[Lower part]]</f>
        <v>0</v>
      </c>
      <c r="AA18" s="113">
        <f>Table163102353[[#This Row],[Target]]</f>
        <v>0</v>
      </c>
      <c r="AB18" s="113">
        <f>Table163102353[[#This Row],[Upper part]]</f>
        <v>0</v>
      </c>
      <c r="AC18" s="113">
        <f>Table163102353[[#This Row],[Column4]]</f>
        <v>8</v>
      </c>
      <c r="AD18" s="113"/>
      <c r="AX18" s="41"/>
      <c r="BW18" s="41"/>
      <c r="CV18" s="41"/>
      <c r="DU18" s="41"/>
      <c r="ET18" s="41"/>
      <c r="FS18" s="41"/>
      <c r="GR18" s="41"/>
      <c r="HQ18" s="41"/>
      <c r="IP18" s="41"/>
      <c r="JO18" s="41"/>
      <c r="KN18" s="41"/>
      <c r="LM18" s="41"/>
      <c r="ML18" s="41"/>
      <c r="NK18" s="41"/>
      <c r="OJ18" s="41"/>
      <c r="PI18" s="41"/>
      <c r="QH18" s="41"/>
      <c r="RG18" s="41"/>
      <c r="SF18" s="41"/>
      <c r="TE18" s="41"/>
      <c r="UD18" s="41"/>
      <c r="VC18" s="41"/>
      <c r="WB18" s="41"/>
      <c r="XA18" s="41"/>
      <c r="XZ18" s="41"/>
      <c r="YY18" s="41"/>
      <c r="ZX18" s="41"/>
      <c r="AAW18" s="41"/>
      <c r="ABV18" s="41"/>
      <c r="ACU18" s="41"/>
      <c r="ADT18" s="41"/>
      <c r="AES18" s="41"/>
      <c r="AFR18" s="41"/>
      <c r="AGQ18" s="41"/>
      <c r="AHP18" s="41"/>
      <c r="AIO18" s="41"/>
      <c r="AJN18" s="41"/>
      <c r="AKM18" s="41"/>
      <c r="ALL18" s="41"/>
      <c r="AMK18" s="41"/>
      <c r="ANJ18" s="41"/>
      <c r="AOI18" s="41"/>
      <c r="APH18" s="41"/>
      <c r="AQG18" s="41"/>
      <c r="ARF18" s="41"/>
      <c r="ASE18" s="41"/>
      <c r="ATD18" s="41"/>
      <c r="AUC18" s="41"/>
      <c r="AVB18" s="41"/>
      <c r="AWA18" s="41"/>
      <c r="AWZ18" s="41"/>
      <c r="AXY18" s="41"/>
      <c r="AYX18" s="41"/>
      <c r="AZW18" s="41"/>
      <c r="BAV18" s="41"/>
      <c r="BBU18" s="41"/>
      <c r="BCT18" s="41"/>
      <c r="BDS18" s="41"/>
      <c r="BER18" s="41"/>
      <c r="BFQ18" s="41"/>
      <c r="BGP18" s="41"/>
      <c r="BHO18" s="41"/>
      <c r="BIN18" s="41"/>
      <c r="BJM18" s="41"/>
      <c r="BKL18" s="41"/>
      <c r="BLK18" s="41"/>
      <c r="BMJ18" s="41"/>
      <c r="BNI18" s="41"/>
      <c r="BOH18" s="41"/>
      <c r="BPG18" s="41"/>
      <c r="BQF18" s="41"/>
      <c r="BRE18" s="41"/>
      <c r="BSD18" s="41"/>
      <c r="BTC18" s="41"/>
      <c r="BUB18" s="41"/>
      <c r="BVA18" s="41"/>
      <c r="BVZ18" s="41"/>
      <c r="BWY18" s="41"/>
      <c r="BXX18" s="41"/>
      <c r="BYW18" s="41"/>
      <c r="BZV18" s="41"/>
      <c r="CAU18" s="41"/>
      <c r="CBT18" s="41"/>
      <c r="CCS18" s="41"/>
      <c r="CDR18" s="41"/>
      <c r="CEQ18" s="41"/>
      <c r="CFP18" s="41"/>
      <c r="CGO18" s="41"/>
      <c r="CHN18" s="41"/>
      <c r="CIM18" s="41"/>
      <c r="CJL18" s="41"/>
      <c r="CKK18" s="41"/>
      <c r="CLJ18" s="41"/>
      <c r="CMI18" s="41"/>
      <c r="CNH18" s="41"/>
      <c r="COG18" s="41"/>
      <c r="CPF18" s="41"/>
      <c r="CQE18" s="41"/>
      <c r="CRD18" s="41"/>
      <c r="CSC18" s="41"/>
      <c r="CTB18" s="41"/>
      <c r="CUA18" s="41"/>
      <c r="CUZ18" s="41"/>
      <c r="CVY18" s="41"/>
      <c r="CWX18" s="41"/>
      <c r="CXW18" s="41"/>
      <c r="CYV18" s="41"/>
      <c r="CZU18" s="41"/>
      <c r="DAT18" s="41"/>
      <c r="DBS18" s="41"/>
      <c r="DCR18" s="41"/>
      <c r="DDQ18" s="41"/>
      <c r="DEP18" s="41"/>
      <c r="DFO18" s="41"/>
      <c r="DGN18" s="41"/>
      <c r="DHM18" s="41"/>
      <c r="DIL18" s="41"/>
      <c r="DJK18" s="41"/>
      <c r="DKJ18" s="41"/>
      <c r="DLI18" s="41"/>
      <c r="DMH18" s="41"/>
      <c r="DNG18" s="41"/>
      <c r="DOF18" s="41"/>
      <c r="DPE18" s="41"/>
      <c r="DQD18" s="41"/>
      <c r="DRC18" s="41"/>
      <c r="DSB18" s="41"/>
      <c r="DTA18" s="41"/>
      <c r="DTZ18" s="41"/>
      <c r="DUY18" s="41"/>
      <c r="DVX18" s="41"/>
      <c r="DWW18" s="41"/>
      <c r="DXV18" s="41"/>
      <c r="DYU18" s="41"/>
      <c r="DZT18" s="41"/>
      <c r="EAS18" s="41"/>
      <c r="EBR18" s="41"/>
      <c r="ECQ18" s="41"/>
      <c r="EDP18" s="41"/>
      <c r="EEO18" s="41"/>
      <c r="EFN18" s="41"/>
      <c r="EGM18" s="41"/>
      <c r="EHL18" s="41"/>
      <c r="EIK18" s="41"/>
      <c r="EJJ18" s="41"/>
      <c r="EKI18" s="41"/>
      <c r="ELH18" s="41"/>
      <c r="EMG18" s="41"/>
      <c r="ENF18" s="41"/>
      <c r="EOE18" s="41"/>
      <c r="EPD18" s="41"/>
      <c r="EQC18" s="41"/>
      <c r="ERB18" s="41"/>
      <c r="ESA18" s="41"/>
      <c r="ESZ18" s="41"/>
      <c r="ETY18" s="41"/>
      <c r="EUX18" s="41"/>
      <c r="EVW18" s="41"/>
      <c r="EWV18" s="41"/>
      <c r="EXU18" s="41"/>
      <c r="EYT18" s="41"/>
      <c r="EZS18" s="41"/>
      <c r="FAR18" s="41"/>
      <c r="FBQ18" s="41"/>
      <c r="FCP18" s="41"/>
      <c r="FDO18" s="41"/>
      <c r="FEN18" s="41"/>
      <c r="FFM18" s="41"/>
      <c r="FGL18" s="41"/>
      <c r="FHK18" s="41"/>
      <c r="FIJ18" s="41"/>
      <c r="FJI18" s="41"/>
      <c r="FKH18" s="41"/>
      <c r="FLG18" s="41"/>
      <c r="FMF18" s="41"/>
      <c r="FNE18" s="41"/>
      <c r="FOD18" s="41"/>
      <c r="FPC18" s="41"/>
      <c r="FQB18" s="41"/>
      <c r="FRA18" s="41"/>
      <c r="FRZ18" s="41"/>
      <c r="FSY18" s="41"/>
      <c r="FTX18" s="41"/>
      <c r="FUW18" s="41"/>
      <c r="FVV18" s="41"/>
      <c r="FWU18" s="41"/>
      <c r="FXT18" s="41"/>
      <c r="FYS18" s="41"/>
      <c r="FZR18" s="41"/>
      <c r="GAQ18" s="41"/>
      <c r="GBP18" s="41"/>
      <c r="GCO18" s="41"/>
      <c r="GDN18" s="41"/>
      <c r="GEM18" s="41"/>
      <c r="GFL18" s="41"/>
      <c r="GGK18" s="41"/>
      <c r="GHJ18" s="41"/>
      <c r="GII18" s="41"/>
      <c r="GJH18" s="41"/>
      <c r="GKG18" s="41"/>
      <c r="GLF18" s="41"/>
      <c r="GME18" s="41"/>
      <c r="GND18" s="41"/>
      <c r="GOC18" s="41"/>
      <c r="GPB18" s="41"/>
      <c r="GQA18" s="41"/>
      <c r="GQZ18" s="41"/>
      <c r="GRY18" s="41"/>
      <c r="GSX18" s="41"/>
      <c r="GTW18" s="41"/>
      <c r="GUV18" s="41"/>
      <c r="GVU18" s="41"/>
      <c r="GWT18" s="41"/>
      <c r="GXS18" s="41"/>
      <c r="GYR18" s="41"/>
      <c r="GZQ18" s="41"/>
      <c r="HAP18" s="41"/>
      <c r="HBO18" s="41"/>
      <c r="HCN18" s="41"/>
      <c r="HDM18" s="41"/>
      <c r="HEL18" s="41"/>
      <c r="HFK18" s="41"/>
      <c r="HGJ18" s="41"/>
      <c r="HHI18" s="41"/>
      <c r="HIH18" s="41"/>
      <c r="HJG18" s="41"/>
      <c r="HKF18" s="41"/>
      <c r="HLE18" s="41"/>
      <c r="HMD18" s="41"/>
      <c r="HNC18" s="41"/>
      <c r="HOB18" s="41"/>
      <c r="HPA18" s="41"/>
      <c r="HPZ18" s="41"/>
      <c r="HQY18" s="41"/>
      <c r="HRX18" s="41"/>
      <c r="HSW18" s="41"/>
      <c r="HTV18" s="41"/>
      <c r="HUU18" s="41"/>
      <c r="HVT18" s="41"/>
      <c r="HWS18" s="41"/>
      <c r="HXR18" s="41"/>
      <c r="HYQ18" s="41"/>
      <c r="HZP18" s="41"/>
      <c r="IAO18" s="41"/>
      <c r="IBN18" s="41"/>
      <c r="ICM18" s="41"/>
      <c r="IDL18" s="41"/>
      <c r="IEK18" s="41"/>
      <c r="IFJ18" s="41"/>
      <c r="IGI18" s="41"/>
      <c r="IHH18" s="41"/>
      <c r="IIG18" s="41"/>
      <c r="IJF18" s="41"/>
      <c r="IKE18" s="41"/>
      <c r="ILD18" s="41"/>
      <c r="IMC18" s="41"/>
      <c r="INB18" s="41"/>
      <c r="IOA18" s="41"/>
      <c r="IOZ18" s="41"/>
      <c r="IPY18" s="41"/>
      <c r="IQX18" s="41"/>
      <c r="IRW18" s="41"/>
      <c r="ISV18" s="41"/>
      <c r="ITU18" s="41"/>
      <c r="IUT18" s="41"/>
      <c r="IVS18" s="41"/>
      <c r="IWR18" s="41"/>
      <c r="IXQ18" s="41"/>
      <c r="IYP18" s="41"/>
      <c r="IZO18" s="41"/>
      <c r="JAN18" s="41"/>
      <c r="JBM18" s="41"/>
      <c r="JCL18" s="41"/>
      <c r="JDK18" s="41"/>
      <c r="JEJ18" s="41"/>
      <c r="JFI18" s="41"/>
      <c r="JGH18" s="41"/>
      <c r="JHG18" s="41"/>
      <c r="JIF18" s="41"/>
      <c r="JJE18" s="41"/>
      <c r="JKD18" s="41"/>
      <c r="JLC18" s="41"/>
      <c r="JMB18" s="41"/>
      <c r="JNA18" s="41"/>
      <c r="JNZ18" s="41"/>
      <c r="JOY18" s="41"/>
      <c r="JPX18" s="41"/>
      <c r="JQW18" s="41"/>
      <c r="JRV18" s="41"/>
      <c r="JSU18" s="41"/>
      <c r="JTT18" s="41"/>
      <c r="JUS18" s="41"/>
      <c r="JVR18" s="41"/>
      <c r="JWQ18" s="41"/>
      <c r="JXP18" s="41"/>
      <c r="JYO18" s="41"/>
      <c r="JZN18" s="41"/>
      <c r="KAM18" s="41"/>
      <c r="KBL18" s="41"/>
      <c r="KCK18" s="41"/>
      <c r="KDJ18" s="41"/>
      <c r="KEI18" s="41"/>
      <c r="KFH18" s="41"/>
      <c r="KGG18" s="41"/>
      <c r="KHF18" s="41"/>
      <c r="KIE18" s="41"/>
      <c r="KJD18" s="41"/>
      <c r="KKC18" s="41"/>
      <c r="KLB18" s="41"/>
      <c r="KMA18" s="41"/>
      <c r="KMZ18" s="41"/>
      <c r="KNY18" s="41"/>
      <c r="KOX18" s="41"/>
      <c r="KPW18" s="41"/>
      <c r="KQV18" s="41"/>
      <c r="KRU18" s="41"/>
      <c r="KST18" s="41"/>
      <c r="KTS18" s="41"/>
      <c r="KUR18" s="41"/>
      <c r="KVQ18" s="41"/>
      <c r="KWP18" s="41"/>
      <c r="KXO18" s="41"/>
      <c r="KYN18" s="41"/>
      <c r="KZM18" s="41"/>
      <c r="LAL18" s="41"/>
      <c r="LBK18" s="41"/>
      <c r="LCJ18" s="41"/>
      <c r="LDI18" s="41"/>
      <c r="LEH18" s="41"/>
      <c r="LFG18" s="41"/>
      <c r="LGF18" s="41"/>
      <c r="LHE18" s="41"/>
      <c r="LID18" s="41"/>
      <c r="LJC18" s="41"/>
      <c r="LKB18" s="41"/>
      <c r="LLA18" s="41"/>
      <c r="LLZ18" s="41"/>
      <c r="LMY18" s="41"/>
      <c r="LNX18" s="41"/>
      <c r="LOW18" s="41"/>
      <c r="LPV18" s="41"/>
      <c r="LQU18" s="41"/>
      <c r="LRT18" s="41"/>
      <c r="LSS18" s="41"/>
      <c r="LTR18" s="41"/>
      <c r="LUQ18" s="41"/>
      <c r="LVP18" s="41"/>
      <c r="LWO18" s="41"/>
      <c r="LXN18" s="41"/>
      <c r="LYM18" s="41"/>
      <c r="LZL18" s="41"/>
      <c r="MAK18" s="41"/>
      <c r="MBJ18" s="41"/>
      <c r="MCI18" s="41"/>
      <c r="MDH18" s="41"/>
      <c r="MEG18" s="41"/>
      <c r="MFF18" s="41"/>
      <c r="MGE18" s="41"/>
      <c r="MHD18" s="41"/>
      <c r="MIC18" s="41"/>
      <c r="MJB18" s="41"/>
      <c r="MKA18" s="41"/>
      <c r="MKZ18" s="41"/>
      <c r="MLY18" s="41"/>
      <c r="MMX18" s="41"/>
      <c r="MNW18" s="41"/>
      <c r="MOV18" s="41"/>
      <c r="MPU18" s="41"/>
      <c r="MQT18" s="41"/>
      <c r="MRS18" s="41"/>
      <c r="MSR18" s="41"/>
      <c r="MTQ18" s="41"/>
      <c r="MUP18" s="41"/>
      <c r="MVO18" s="41"/>
      <c r="MWN18" s="41"/>
      <c r="MXM18" s="41"/>
      <c r="MYL18" s="41"/>
      <c r="MZK18" s="41"/>
      <c r="NAJ18" s="41"/>
      <c r="NBI18" s="41"/>
      <c r="NCH18" s="41"/>
      <c r="NDG18" s="41"/>
      <c r="NEF18" s="41"/>
      <c r="NFE18" s="41"/>
      <c r="NGD18" s="41"/>
      <c r="NHC18" s="41"/>
      <c r="NIB18" s="41"/>
      <c r="NJA18" s="41"/>
      <c r="NJZ18" s="41"/>
      <c r="NKY18" s="41"/>
      <c r="NLX18" s="41"/>
      <c r="NMW18" s="41"/>
      <c r="NNV18" s="41"/>
      <c r="NOU18" s="41"/>
      <c r="NPT18" s="41"/>
      <c r="NQS18" s="41"/>
      <c r="NRR18" s="41"/>
      <c r="NSQ18" s="41"/>
      <c r="NTP18" s="41"/>
      <c r="NUO18" s="41"/>
      <c r="NVN18" s="41"/>
      <c r="NWM18" s="41"/>
      <c r="NXL18" s="41"/>
      <c r="NYK18" s="41"/>
      <c r="NZJ18" s="41"/>
      <c r="OAI18" s="41"/>
      <c r="OBH18" s="41"/>
      <c r="OCG18" s="41"/>
      <c r="ODF18" s="41"/>
      <c r="OEE18" s="41"/>
      <c r="OFD18" s="41"/>
      <c r="OGC18" s="41"/>
      <c r="OHB18" s="41"/>
      <c r="OIA18" s="41"/>
      <c r="OIZ18" s="41"/>
      <c r="OJY18" s="41"/>
      <c r="OKX18" s="41"/>
      <c r="OLW18" s="41"/>
      <c r="OMV18" s="41"/>
      <c r="ONU18" s="41"/>
      <c r="OOT18" s="41"/>
      <c r="OPS18" s="41"/>
      <c r="OQR18" s="41"/>
      <c r="ORQ18" s="41"/>
      <c r="OSP18" s="41"/>
      <c r="OTO18" s="41"/>
      <c r="OUN18" s="41"/>
      <c r="OVM18" s="41"/>
      <c r="OWL18" s="41"/>
      <c r="OXK18" s="41"/>
      <c r="OYJ18" s="41"/>
      <c r="OZI18" s="41"/>
      <c r="PAH18" s="41"/>
      <c r="PBG18" s="41"/>
      <c r="PCF18" s="41"/>
      <c r="PDE18" s="41"/>
      <c r="PED18" s="41"/>
      <c r="PFC18" s="41"/>
      <c r="PGB18" s="41"/>
      <c r="PHA18" s="41"/>
      <c r="PHZ18" s="41"/>
      <c r="PIY18" s="41"/>
      <c r="PJX18" s="41"/>
      <c r="PKW18" s="41"/>
      <c r="PLV18" s="41"/>
      <c r="PMU18" s="41"/>
      <c r="PNT18" s="41"/>
      <c r="POS18" s="41"/>
      <c r="PPR18" s="41"/>
      <c r="PQQ18" s="41"/>
      <c r="PRP18" s="41"/>
      <c r="PSO18" s="41"/>
      <c r="PTN18" s="41"/>
      <c r="PUM18" s="41"/>
      <c r="PVL18" s="41"/>
      <c r="PWK18" s="41"/>
      <c r="PXJ18" s="41"/>
      <c r="PYI18" s="41"/>
      <c r="PZH18" s="41"/>
      <c r="QAG18" s="41"/>
      <c r="QBF18" s="41"/>
      <c r="QCE18" s="41"/>
      <c r="QDD18" s="41"/>
      <c r="QEC18" s="41"/>
      <c r="QFB18" s="41"/>
      <c r="QGA18" s="41"/>
      <c r="QGZ18" s="41"/>
      <c r="QHY18" s="41"/>
      <c r="QIX18" s="41"/>
      <c r="QJW18" s="41"/>
      <c r="QKV18" s="41"/>
      <c r="QLU18" s="41"/>
      <c r="QMT18" s="41"/>
      <c r="QNS18" s="41"/>
      <c r="QOR18" s="41"/>
      <c r="QPQ18" s="41"/>
      <c r="QQP18" s="41"/>
      <c r="QRO18" s="41"/>
      <c r="QSN18" s="41"/>
      <c r="QTM18" s="41"/>
      <c r="QUL18" s="41"/>
      <c r="QVK18" s="41"/>
      <c r="QWJ18" s="41"/>
      <c r="QXI18" s="41"/>
      <c r="QYH18" s="41"/>
      <c r="QZG18" s="41"/>
      <c r="RAF18" s="41"/>
      <c r="RBE18" s="41"/>
      <c r="RCD18" s="41"/>
      <c r="RDC18" s="41"/>
      <c r="REB18" s="41"/>
      <c r="RFA18" s="41"/>
      <c r="RFZ18" s="41"/>
      <c r="RGY18" s="41"/>
      <c r="RHX18" s="41"/>
      <c r="RIW18" s="41"/>
      <c r="RJV18" s="41"/>
      <c r="RKU18" s="41"/>
      <c r="RLT18" s="41"/>
      <c r="RMS18" s="41"/>
      <c r="RNR18" s="41"/>
      <c r="ROQ18" s="41"/>
      <c r="RPP18" s="41"/>
      <c r="RQO18" s="41"/>
      <c r="RRN18" s="41"/>
      <c r="RSM18" s="41"/>
      <c r="RTL18" s="41"/>
      <c r="RUK18" s="41"/>
      <c r="RVJ18" s="41"/>
      <c r="RWI18" s="41"/>
      <c r="RXH18" s="41"/>
      <c r="RYG18" s="41"/>
      <c r="RZF18" s="41"/>
      <c r="SAE18" s="41"/>
      <c r="SBD18" s="41"/>
      <c r="SCC18" s="41"/>
      <c r="SDB18" s="41"/>
      <c r="SEA18" s="41"/>
      <c r="SEZ18" s="41"/>
      <c r="SFY18" s="41"/>
      <c r="SGX18" s="41"/>
      <c r="SHW18" s="41"/>
      <c r="SIV18" s="41"/>
      <c r="SJU18" s="41"/>
      <c r="SKT18" s="41"/>
      <c r="SLS18" s="41"/>
      <c r="SMR18" s="41"/>
      <c r="SNQ18" s="41"/>
      <c r="SOP18" s="41"/>
      <c r="SPO18" s="41"/>
      <c r="SQN18" s="41"/>
      <c r="SRM18" s="41"/>
      <c r="SSL18" s="41"/>
      <c r="STK18" s="41"/>
      <c r="SUJ18" s="41"/>
      <c r="SVI18" s="41"/>
      <c r="SWH18" s="41"/>
      <c r="SXG18" s="41"/>
      <c r="SYF18" s="41"/>
      <c r="SZE18" s="41"/>
      <c r="TAD18" s="41"/>
      <c r="TBC18" s="41"/>
      <c r="TCB18" s="41"/>
      <c r="TDA18" s="41"/>
      <c r="TDZ18" s="41"/>
      <c r="TEY18" s="41"/>
      <c r="TFX18" s="41"/>
      <c r="TGW18" s="41"/>
      <c r="THV18" s="41"/>
      <c r="TIU18" s="41"/>
      <c r="TJT18" s="41"/>
      <c r="TKS18" s="41"/>
      <c r="TLR18" s="41"/>
      <c r="TMQ18" s="41"/>
      <c r="TNP18" s="41"/>
      <c r="TOO18" s="41"/>
      <c r="TPN18" s="41"/>
      <c r="TQM18" s="41"/>
      <c r="TRL18" s="41"/>
      <c r="TSK18" s="41"/>
      <c r="TTJ18" s="41"/>
      <c r="TUI18" s="41"/>
      <c r="TVH18" s="41"/>
      <c r="TWG18" s="41"/>
      <c r="TXF18" s="41"/>
      <c r="TYE18" s="41"/>
      <c r="TZD18" s="41"/>
      <c r="UAC18" s="41"/>
      <c r="UBB18" s="41"/>
      <c r="UCA18" s="41"/>
      <c r="UCZ18" s="41"/>
      <c r="UDY18" s="41"/>
      <c r="UEX18" s="41"/>
      <c r="UFW18" s="41"/>
      <c r="UGV18" s="41"/>
      <c r="UHU18" s="41"/>
      <c r="UIT18" s="41"/>
      <c r="UJS18" s="41"/>
      <c r="UKR18" s="41"/>
      <c r="ULQ18" s="41"/>
      <c r="UMP18" s="41"/>
      <c r="UNO18" s="41"/>
      <c r="UON18" s="41"/>
      <c r="UPM18" s="41"/>
      <c r="UQL18" s="41"/>
      <c r="URK18" s="41"/>
      <c r="USJ18" s="41"/>
      <c r="UTI18" s="41"/>
      <c r="UUH18" s="41"/>
      <c r="UVG18" s="41"/>
      <c r="UWF18" s="41"/>
      <c r="UXE18" s="41"/>
      <c r="UYD18" s="41"/>
      <c r="UZC18" s="41"/>
      <c r="VAB18" s="41"/>
      <c r="VBA18" s="41"/>
      <c r="VBZ18" s="41"/>
      <c r="VCY18" s="41"/>
      <c r="VDX18" s="41"/>
      <c r="VEW18" s="41"/>
      <c r="VFV18" s="41"/>
      <c r="VGU18" s="41"/>
      <c r="VHT18" s="41"/>
      <c r="VIS18" s="41"/>
      <c r="VJR18" s="41"/>
      <c r="VKQ18" s="41"/>
      <c r="VLP18" s="41"/>
      <c r="VMO18" s="41"/>
      <c r="VNN18" s="41"/>
      <c r="VOM18" s="41"/>
      <c r="VPL18" s="41"/>
      <c r="VQK18" s="41"/>
      <c r="VRJ18" s="41"/>
      <c r="VSI18" s="41"/>
      <c r="VTH18" s="41"/>
      <c r="VUG18" s="41"/>
      <c r="VVF18" s="41"/>
      <c r="VWE18" s="41"/>
      <c r="VXD18" s="41"/>
      <c r="VYC18" s="41"/>
      <c r="VZB18" s="41"/>
      <c r="WAA18" s="41"/>
      <c r="WAZ18" s="41"/>
      <c r="WBY18" s="41"/>
      <c r="WCX18" s="41"/>
      <c r="WDW18" s="41"/>
      <c r="WEV18" s="41"/>
      <c r="WFU18" s="41"/>
      <c r="WGT18" s="41"/>
      <c r="WHS18" s="41"/>
      <c r="WIR18" s="41"/>
      <c r="WJQ18" s="41"/>
      <c r="WKP18" s="41"/>
      <c r="WLO18" s="41"/>
      <c r="WMN18" s="41"/>
      <c r="WNM18" s="41"/>
      <c r="WOL18" s="41"/>
      <c r="WPK18" s="41"/>
      <c r="WQJ18" s="41"/>
      <c r="WRI18" s="41"/>
      <c r="WSH18" s="41"/>
      <c r="WTG18" s="41"/>
      <c r="WUF18" s="41"/>
      <c r="WVE18" s="41"/>
      <c r="WWD18" s="41"/>
      <c r="WXC18" s="41"/>
      <c r="WYB18" s="41"/>
      <c r="WZA18" s="41"/>
      <c r="WZZ18" s="41"/>
      <c r="XAY18" s="41"/>
      <c r="XBX18" s="41"/>
      <c r="XCW18" s="41"/>
      <c r="XDV18" s="41"/>
      <c r="XEU18" s="41"/>
    </row>
    <row r="19" spans="1:1000 1025:2025 2050:3050 3075:4075 4100:5100 5125:6125 6150:7150 7175:8175 8200:9200 9225:10225 10250:11250 11275:12275 12300:13300 13325:14325 14350:15350 15375:16375" ht="13.5" hidden="1">
      <c r="A19" s="113" t="s">
        <v>39</v>
      </c>
      <c r="B19" s="68">
        <f>Table163102353[[#This Row],[-90]]</f>
        <v>5.6</v>
      </c>
      <c r="C19" s="113">
        <f>Table163102353[[#This Row],[-80]]</f>
        <v>0</v>
      </c>
      <c r="D19" s="113">
        <f>Table163102353[[#This Row],[-70]]</f>
        <v>0</v>
      </c>
      <c r="E19" s="113">
        <f>Table163102353[[#This Row],[-60]]</f>
        <v>0</v>
      </c>
      <c r="F19" s="113">
        <f>Table163102353[[#This Row],[-50]]</f>
        <v>0</v>
      </c>
      <c r="G19" s="113">
        <f>Table163102353[[#This Row],[-40]]</f>
        <v>0</v>
      </c>
      <c r="H19" s="113">
        <f>Table163102353[[#This Row],[-30]]</f>
        <v>0</v>
      </c>
      <c r="I19" s="113">
        <f>Table163102353[[#This Row],[-20]]</f>
        <v>0</v>
      </c>
      <c r="J19" s="113">
        <f>Table163102353[[#This Row],[-10]]</f>
        <v>0</v>
      </c>
      <c r="K19" s="113">
        <f>Table163102353[[#This Row],[10]]</f>
        <v>0</v>
      </c>
      <c r="L19" s="113">
        <f>Table163102353[[#This Row],[20]]</f>
        <v>0</v>
      </c>
      <c r="M19" s="113">
        <f>Table163102353[[#This Row],[30]]</f>
        <v>0</v>
      </c>
      <c r="N19" s="113">
        <f>Table163102353[[#This Row],[40]]</f>
        <v>0</v>
      </c>
      <c r="O19" s="113">
        <f>Table163102353[[#This Row],[50]]</f>
        <v>0</v>
      </c>
      <c r="P19" s="113">
        <f>Table163102353[[#This Row],[60]]</f>
        <v>0</v>
      </c>
      <c r="Q19" s="113">
        <f>Table163102353[[#This Row],[70]]</f>
        <v>0</v>
      </c>
      <c r="R19" s="113">
        <f>Table163102353[[#This Row],[80]]</f>
        <v>0</v>
      </c>
      <c r="S19" s="113">
        <f>Table163102353[[#This Row],[90]]</f>
        <v>0</v>
      </c>
      <c r="T19" s="113">
        <f>Table163102353[[#This Row],[Column1]]</f>
        <v>4</v>
      </c>
      <c r="U19" s="113">
        <f>Table163102353[[#This Row],[Column2]]</f>
        <v>5.5</v>
      </c>
      <c r="V19" s="113">
        <f>Table163102353[[#This Row],[Column3]]</f>
        <v>2.5</v>
      </c>
      <c r="W19" s="113">
        <f>Table163102353[[#This Row],[Current quarter''s scenario]]</f>
        <v>5.6</v>
      </c>
      <c r="X19" s="113">
        <f>Table163102353[[#This Row],[Actual inflation]]</f>
        <v>5.6</v>
      </c>
      <c r="Y19" s="113">
        <f>Table163102353[[#This Row],[Previous quarter''s scenario]]</f>
        <v>5.6</v>
      </c>
      <c r="Z19" s="113">
        <f>Table163102353[[#This Row],[Lower part]]</f>
        <v>0</v>
      </c>
      <c r="AA19" s="113">
        <f>Table163102353[[#This Row],[Target]]</f>
        <v>0</v>
      </c>
      <c r="AB19" s="113">
        <f>Table163102353[[#This Row],[Upper part]]</f>
        <v>0</v>
      </c>
      <c r="AC19" s="113">
        <f>Table163102353[[#This Row],[Column4]]</f>
        <v>8</v>
      </c>
      <c r="AD19" s="113"/>
      <c r="AX19" s="41"/>
      <c r="BW19" s="41"/>
      <c r="CV19" s="41"/>
      <c r="DU19" s="41"/>
      <c r="ET19" s="41"/>
      <c r="FS19" s="41"/>
      <c r="GR19" s="41"/>
      <c r="HQ19" s="41"/>
      <c r="IP19" s="41"/>
      <c r="JO19" s="41"/>
      <c r="KN19" s="41"/>
      <c r="LM19" s="41"/>
      <c r="ML19" s="41"/>
      <c r="NK19" s="41"/>
      <c r="OJ19" s="41"/>
      <c r="PI19" s="41"/>
      <c r="QH19" s="41"/>
      <c r="RG19" s="41"/>
      <c r="SF19" s="41"/>
      <c r="TE19" s="41"/>
      <c r="UD19" s="41"/>
      <c r="VC19" s="41"/>
      <c r="WB19" s="41"/>
      <c r="XA19" s="41"/>
      <c r="XZ19" s="41"/>
      <c r="YY19" s="41"/>
      <c r="ZX19" s="41"/>
      <c r="AAW19" s="41"/>
      <c r="ABV19" s="41"/>
      <c r="ACU19" s="41"/>
      <c r="ADT19" s="41"/>
      <c r="AES19" s="41"/>
      <c r="AFR19" s="41"/>
      <c r="AGQ19" s="41"/>
      <c r="AHP19" s="41"/>
      <c r="AIO19" s="41"/>
      <c r="AJN19" s="41"/>
      <c r="AKM19" s="41"/>
      <c r="ALL19" s="41"/>
      <c r="AMK19" s="41"/>
      <c r="ANJ19" s="41"/>
      <c r="AOI19" s="41"/>
      <c r="APH19" s="41"/>
      <c r="AQG19" s="41"/>
      <c r="ARF19" s="41"/>
      <c r="ASE19" s="41"/>
      <c r="ATD19" s="41"/>
      <c r="AUC19" s="41"/>
      <c r="AVB19" s="41"/>
      <c r="AWA19" s="41"/>
      <c r="AWZ19" s="41"/>
      <c r="AXY19" s="41"/>
      <c r="AYX19" s="41"/>
      <c r="AZW19" s="41"/>
      <c r="BAV19" s="41"/>
      <c r="BBU19" s="41"/>
      <c r="BCT19" s="41"/>
      <c r="BDS19" s="41"/>
      <c r="BER19" s="41"/>
      <c r="BFQ19" s="41"/>
      <c r="BGP19" s="41"/>
      <c r="BHO19" s="41"/>
      <c r="BIN19" s="41"/>
      <c r="BJM19" s="41"/>
      <c r="BKL19" s="41"/>
      <c r="BLK19" s="41"/>
      <c r="BMJ19" s="41"/>
      <c r="BNI19" s="41"/>
      <c r="BOH19" s="41"/>
      <c r="BPG19" s="41"/>
      <c r="BQF19" s="41"/>
      <c r="BRE19" s="41"/>
      <c r="BSD19" s="41"/>
      <c r="BTC19" s="41"/>
      <c r="BUB19" s="41"/>
      <c r="BVA19" s="41"/>
      <c r="BVZ19" s="41"/>
      <c r="BWY19" s="41"/>
      <c r="BXX19" s="41"/>
      <c r="BYW19" s="41"/>
      <c r="BZV19" s="41"/>
      <c r="CAU19" s="41"/>
      <c r="CBT19" s="41"/>
      <c r="CCS19" s="41"/>
      <c r="CDR19" s="41"/>
      <c r="CEQ19" s="41"/>
      <c r="CFP19" s="41"/>
      <c r="CGO19" s="41"/>
      <c r="CHN19" s="41"/>
      <c r="CIM19" s="41"/>
      <c r="CJL19" s="41"/>
      <c r="CKK19" s="41"/>
      <c r="CLJ19" s="41"/>
      <c r="CMI19" s="41"/>
      <c r="CNH19" s="41"/>
      <c r="COG19" s="41"/>
      <c r="CPF19" s="41"/>
      <c r="CQE19" s="41"/>
      <c r="CRD19" s="41"/>
      <c r="CSC19" s="41"/>
      <c r="CTB19" s="41"/>
      <c r="CUA19" s="41"/>
      <c r="CUZ19" s="41"/>
      <c r="CVY19" s="41"/>
      <c r="CWX19" s="41"/>
      <c r="CXW19" s="41"/>
      <c r="CYV19" s="41"/>
      <c r="CZU19" s="41"/>
      <c r="DAT19" s="41"/>
      <c r="DBS19" s="41"/>
      <c r="DCR19" s="41"/>
      <c r="DDQ19" s="41"/>
      <c r="DEP19" s="41"/>
      <c r="DFO19" s="41"/>
      <c r="DGN19" s="41"/>
      <c r="DHM19" s="41"/>
      <c r="DIL19" s="41"/>
      <c r="DJK19" s="41"/>
      <c r="DKJ19" s="41"/>
      <c r="DLI19" s="41"/>
      <c r="DMH19" s="41"/>
      <c r="DNG19" s="41"/>
      <c r="DOF19" s="41"/>
      <c r="DPE19" s="41"/>
      <c r="DQD19" s="41"/>
      <c r="DRC19" s="41"/>
      <c r="DSB19" s="41"/>
      <c r="DTA19" s="41"/>
      <c r="DTZ19" s="41"/>
      <c r="DUY19" s="41"/>
      <c r="DVX19" s="41"/>
      <c r="DWW19" s="41"/>
      <c r="DXV19" s="41"/>
      <c r="DYU19" s="41"/>
      <c r="DZT19" s="41"/>
      <c r="EAS19" s="41"/>
      <c r="EBR19" s="41"/>
      <c r="ECQ19" s="41"/>
      <c r="EDP19" s="41"/>
      <c r="EEO19" s="41"/>
      <c r="EFN19" s="41"/>
      <c r="EGM19" s="41"/>
      <c r="EHL19" s="41"/>
      <c r="EIK19" s="41"/>
      <c r="EJJ19" s="41"/>
      <c r="EKI19" s="41"/>
      <c r="ELH19" s="41"/>
      <c r="EMG19" s="41"/>
      <c r="ENF19" s="41"/>
      <c r="EOE19" s="41"/>
      <c r="EPD19" s="41"/>
      <c r="EQC19" s="41"/>
      <c r="ERB19" s="41"/>
      <c r="ESA19" s="41"/>
      <c r="ESZ19" s="41"/>
      <c r="ETY19" s="41"/>
      <c r="EUX19" s="41"/>
      <c r="EVW19" s="41"/>
      <c r="EWV19" s="41"/>
      <c r="EXU19" s="41"/>
      <c r="EYT19" s="41"/>
      <c r="EZS19" s="41"/>
      <c r="FAR19" s="41"/>
      <c r="FBQ19" s="41"/>
      <c r="FCP19" s="41"/>
      <c r="FDO19" s="41"/>
      <c r="FEN19" s="41"/>
      <c r="FFM19" s="41"/>
      <c r="FGL19" s="41"/>
      <c r="FHK19" s="41"/>
      <c r="FIJ19" s="41"/>
      <c r="FJI19" s="41"/>
      <c r="FKH19" s="41"/>
      <c r="FLG19" s="41"/>
      <c r="FMF19" s="41"/>
      <c r="FNE19" s="41"/>
      <c r="FOD19" s="41"/>
      <c r="FPC19" s="41"/>
      <c r="FQB19" s="41"/>
      <c r="FRA19" s="41"/>
      <c r="FRZ19" s="41"/>
      <c r="FSY19" s="41"/>
      <c r="FTX19" s="41"/>
      <c r="FUW19" s="41"/>
      <c r="FVV19" s="41"/>
      <c r="FWU19" s="41"/>
      <c r="FXT19" s="41"/>
      <c r="FYS19" s="41"/>
      <c r="FZR19" s="41"/>
      <c r="GAQ19" s="41"/>
      <c r="GBP19" s="41"/>
      <c r="GCO19" s="41"/>
      <c r="GDN19" s="41"/>
      <c r="GEM19" s="41"/>
      <c r="GFL19" s="41"/>
      <c r="GGK19" s="41"/>
      <c r="GHJ19" s="41"/>
      <c r="GII19" s="41"/>
      <c r="GJH19" s="41"/>
      <c r="GKG19" s="41"/>
      <c r="GLF19" s="41"/>
      <c r="GME19" s="41"/>
      <c r="GND19" s="41"/>
      <c r="GOC19" s="41"/>
      <c r="GPB19" s="41"/>
      <c r="GQA19" s="41"/>
      <c r="GQZ19" s="41"/>
      <c r="GRY19" s="41"/>
      <c r="GSX19" s="41"/>
      <c r="GTW19" s="41"/>
      <c r="GUV19" s="41"/>
      <c r="GVU19" s="41"/>
      <c r="GWT19" s="41"/>
      <c r="GXS19" s="41"/>
      <c r="GYR19" s="41"/>
      <c r="GZQ19" s="41"/>
      <c r="HAP19" s="41"/>
      <c r="HBO19" s="41"/>
      <c r="HCN19" s="41"/>
      <c r="HDM19" s="41"/>
      <c r="HEL19" s="41"/>
      <c r="HFK19" s="41"/>
      <c r="HGJ19" s="41"/>
      <c r="HHI19" s="41"/>
      <c r="HIH19" s="41"/>
      <c r="HJG19" s="41"/>
      <c r="HKF19" s="41"/>
      <c r="HLE19" s="41"/>
      <c r="HMD19" s="41"/>
      <c r="HNC19" s="41"/>
      <c r="HOB19" s="41"/>
      <c r="HPA19" s="41"/>
      <c r="HPZ19" s="41"/>
      <c r="HQY19" s="41"/>
      <c r="HRX19" s="41"/>
      <c r="HSW19" s="41"/>
      <c r="HTV19" s="41"/>
      <c r="HUU19" s="41"/>
      <c r="HVT19" s="41"/>
      <c r="HWS19" s="41"/>
      <c r="HXR19" s="41"/>
      <c r="HYQ19" s="41"/>
      <c r="HZP19" s="41"/>
      <c r="IAO19" s="41"/>
      <c r="IBN19" s="41"/>
      <c r="ICM19" s="41"/>
      <c r="IDL19" s="41"/>
      <c r="IEK19" s="41"/>
      <c r="IFJ19" s="41"/>
      <c r="IGI19" s="41"/>
      <c r="IHH19" s="41"/>
      <c r="IIG19" s="41"/>
      <c r="IJF19" s="41"/>
      <c r="IKE19" s="41"/>
      <c r="ILD19" s="41"/>
      <c r="IMC19" s="41"/>
      <c r="INB19" s="41"/>
      <c r="IOA19" s="41"/>
      <c r="IOZ19" s="41"/>
      <c r="IPY19" s="41"/>
      <c r="IQX19" s="41"/>
      <c r="IRW19" s="41"/>
      <c r="ISV19" s="41"/>
      <c r="ITU19" s="41"/>
      <c r="IUT19" s="41"/>
      <c r="IVS19" s="41"/>
      <c r="IWR19" s="41"/>
      <c r="IXQ19" s="41"/>
      <c r="IYP19" s="41"/>
      <c r="IZO19" s="41"/>
      <c r="JAN19" s="41"/>
      <c r="JBM19" s="41"/>
      <c r="JCL19" s="41"/>
      <c r="JDK19" s="41"/>
      <c r="JEJ19" s="41"/>
      <c r="JFI19" s="41"/>
      <c r="JGH19" s="41"/>
      <c r="JHG19" s="41"/>
      <c r="JIF19" s="41"/>
      <c r="JJE19" s="41"/>
      <c r="JKD19" s="41"/>
      <c r="JLC19" s="41"/>
      <c r="JMB19" s="41"/>
      <c r="JNA19" s="41"/>
      <c r="JNZ19" s="41"/>
      <c r="JOY19" s="41"/>
      <c r="JPX19" s="41"/>
      <c r="JQW19" s="41"/>
      <c r="JRV19" s="41"/>
      <c r="JSU19" s="41"/>
      <c r="JTT19" s="41"/>
      <c r="JUS19" s="41"/>
      <c r="JVR19" s="41"/>
      <c r="JWQ19" s="41"/>
      <c r="JXP19" s="41"/>
      <c r="JYO19" s="41"/>
      <c r="JZN19" s="41"/>
      <c r="KAM19" s="41"/>
      <c r="KBL19" s="41"/>
      <c r="KCK19" s="41"/>
      <c r="KDJ19" s="41"/>
      <c r="KEI19" s="41"/>
      <c r="KFH19" s="41"/>
      <c r="KGG19" s="41"/>
      <c r="KHF19" s="41"/>
      <c r="KIE19" s="41"/>
      <c r="KJD19" s="41"/>
      <c r="KKC19" s="41"/>
      <c r="KLB19" s="41"/>
      <c r="KMA19" s="41"/>
      <c r="KMZ19" s="41"/>
      <c r="KNY19" s="41"/>
      <c r="KOX19" s="41"/>
      <c r="KPW19" s="41"/>
      <c r="KQV19" s="41"/>
      <c r="KRU19" s="41"/>
      <c r="KST19" s="41"/>
      <c r="KTS19" s="41"/>
      <c r="KUR19" s="41"/>
      <c r="KVQ19" s="41"/>
      <c r="KWP19" s="41"/>
      <c r="KXO19" s="41"/>
      <c r="KYN19" s="41"/>
      <c r="KZM19" s="41"/>
      <c r="LAL19" s="41"/>
      <c r="LBK19" s="41"/>
      <c r="LCJ19" s="41"/>
      <c r="LDI19" s="41"/>
      <c r="LEH19" s="41"/>
      <c r="LFG19" s="41"/>
      <c r="LGF19" s="41"/>
      <c r="LHE19" s="41"/>
      <c r="LID19" s="41"/>
      <c r="LJC19" s="41"/>
      <c r="LKB19" s="41"/>
      <c r="LLA19" s="41"/>
      <c r="LLZ19" s="41"/>
      <c r="LMY19" s="41"/>
      <c r="LNX19" s="41"/>
      <c r="LOW19" s="41"/>
      <c r="LPV19" s="41"/>
      <c r="LQU19" s="41"/>
      <c r="LRT19" s="41"/>
      <c r="LSS19" s="41"/>
      <c r="LTR19" s="41"/>
      <c r="LUQ19" s="41"/>
      <c r="LVP19" s="41"/>
      <c r="LWO19" s="41"/>
      <c r="LXN19" s="41"/>
      <c r="LYM19" s="41"/>
      <c r="LZL19" s="41"/>
      <c r="MAK19" s="41"/>
      <c r="MBJ19" s="41"/>
      <c r="MCI19" s="41"/>
      <c r="MDH19" s="41"/>
      <c r="MEG19" s="41"/>
      <c r="MFF19" s="41"/>
      <c r="MGE19" s="41"/>
      <c r="MHD19" s="41"/>
      <c r="MIC19" s="41"/>
      <c r="MJB19" s="41"/>
      <c r="MKA19" s="41"/>
      <c r="MKZ19" s="41"/>
      <c r="MLY19" s="41"/>
      <c r="MMX19" s="41"/>
      <c r="MNW19" s="41"/>
      <c r="MOV19" s="41"/>
      <c r="MPU19" s="41"/>
      <c r="MQT19" s="41"/>
      <c r="MRS19" s="41"/>
      <c r="MSR19" s="41"/>
      <c r="MTQ19" s="41"/>
      <c r="MUP19" s="41"/>
      <c r="MVO19" s="41"/>
      <c r="MWN19" s="41"/>
      <c r="MXM19" s="41"/>
      <c r="MYL19" s="41"/>
      <c r="MZK19" s="41"/>
      <c r="NAJ19" s="41"/>
      <c r="NBI19" s="41"/>
      <c r="NCH19" s="41"/>
      <c r="NDG19" s="41"/>
      <c r="NEF19" s="41"/>
      <c r="NFE19" s="41"/>
      <c r="NGD19" s="41"/>
      <c r="NHC19" s="41"/>
      <c r="NIB19" s="41"/>
      <c r="NJA19" s="41"/>
      <c r="NJZ19" s="41"/>
      <c r="NKY19" s="41"/>
      <c r="NLX19" s="41"/>
      <c r="NMW19" s="41"/>
      <c r="NNV19" s="41"/>
      <c r="NOU19" s="41"/>
      <c r="NPT19" s="41"/>
      <c r="NQS19" s="41"/>
      <c r="NRR19" s="41"/>
      <c r="NSQ19" s="41"/>
      <c r="NTP19" s="41"/>
      <c r="NUO19" s="41"/>
      <c r="NVN19" s="41"/>
      <c r="NWM19" s="41"/>
      <c r="NXL19" s="41"/>
      <c r="NYK19" s="41"/>
      <c r="NZJ19" s="41"/>
      <c r="OAI19" s="41"/>
      <c r="OBH19" s="41"/>
      <c r="OCG19" s="41"/>
      <c r="ODF19" s="41"/>
      <c r="OEE19" s="41"/>
      <c r="OFD19" s="41"/>
      <c r="OGC19" s="41"/>
      <c r="OHB19" s="41"/>
      <c r="OIA19" s="41"/>
      <c r="OIZ19" s="41"/>
      <c r="OJY19" s="41"/>
      <c r="OKX19" s="41"/>
      <c r="OLW19" s="41"/>
      <c r="OMV19" s="41"/>
      <c r="ONU19" s="41"/>
      <c r="OOT19" s="41"/>
      <c r="OPS19" s="41"/>
      <c r="OQR19" s="41"/>
      <c r="ORQ19" s="41"/>
      <c r="OSP19" s="41"/>
      <c r="OTO19" s="41"/>
      <c r="OUN19" s="41"/>
      <c r="OVM19" s="41"/>
      <c r="OWL19" s="41"/>
      <c r="OXK19" s="41"/>
      <c r="OYJ19" s="41"/>
      <c r="OZI19" s="41"/>
      <c r="PAH19" s="41"/>
      <c r="PBG19" s="41"/>
      <c r="PCF19" s="41"/>
      <c r="PDE19" s="41"/>
      <c r="PED19" s="41"/>
      <c r="PFC19" s="41"/>
      <c r="PGB19" s="41"/>
      <c r="PHA19" s="41"/>
      <c r="PHZ19" s="41"/>
      <c r="PIY19" s="41"/>
      <c r="PJX19" s="41"/>
      <c r="PKW19" s="41"/>
      <c r="PLV19" s="41"/>
      <c r="PMU19" s="41"/>
      <c r="PNT19" s="41"/>
      <c r="POS19" s="41"/>
      <c r="PPR19" s="41"/>
      <c r="PQQ19" s="41"/>
      <c r="PRP19" s="41"/>
      <c r="PSO19" s="41"/>
      <c r="PTN19" s="41"/>
      <c r="PUM19" s="41"/>
      <c r="PVL19" s="41"/>
      <c r="PWK19" s="41"/>
      <c r="PXJ19" s="41"/>
      <c r="PYI19" s="41"/>
      <c r="PZH19" s="41"/>
      <c r="QAG19" s="41"/>
      <c r="QBF19" s="41"/>
      <c r="QCE19" s="41"/>
      <c r="QDD19" s="41"/>
      <c r="QEC19" s="41"/>
      <c r="QFB19" s="41"/>
      <c r="QGA19" s="41"/>
      <c r="QGZ19" s="41"/>
      <c r="QHY19" s="41"/>
      <c r="QIX19" s="41"/>
      <c r="QJW19" s="41"/>
      <c r="QKV19" s="41"/>
      <c r="QLU19" s="41"/>
      <c r="QMT19" s="41"/>
      <c r="QNS19" s="41"/>
      <c r="QOR19" s="41"/>
      <c r="QPQ19" s="41"/>
      <c r="QQP19" s="41"/>
      <c r="QRO19" s="41"/>
      <c r="QSN19" s="41"/>
      <c r="QTM19" s="41"/>
      <c r="QUL19" s="41"/>
      <c r="QVK19" s="41"/>
      <c r="QWJ19" s="41"/>
      <c r="QXI19" s="41"/>
      <c r="QYH19" s="41"/>
      <c r="QZG19" s="41"/>
      <c r="RAF19" s="41"/>
      <c r="RBE19" s="41"/>
      <c r="RCD19" s="41"/>
      <c r="RDC19" s="41"/>
      <c r="REB19" s="41"/>
      <c r="RFA19" s="41"/>
      <c r="RFZ19" s="41"/>
      <c r="RGY19" s="41"/>
      <c r="RHX19" s="41"/>
      <c r="RIW19" s="41"/>
      <c r="RJV19" s="41"/>
      <c r="RKU19" s="41"/>
      <c r="RLT19" s="41"/>
      <c r="RMS19" s="41"/>
      <c r="RNR19" s="41"/>
      <c r="ROQ19" s="41"/>
      <c r="RPP19" s="41"/>
      <c r="RQO19" s="41"/>
      <c r="RRN19" s="41"/>
      <c r="RSM19" s="41"/>
      <c r="RTL19" s="41"/>
      <c r="RUK19" s="41"/>
      <c r="RVJ19" s="41"/>
      <c r="RWI19" s="41"/>
      <c r="RXH19" s="41"/>
      <c r="RYG19" s="41"/>
      <c r="RZF19" s="41"/>
      <c r="SAE19" s="41"/>
      <c r="SBD19" s="41"/>
      <c r="SCC19" s="41"/>
      <c r="SDB19" s="41"/>
      <c r="SEA19" s="41"/>
      <c r="SEZ19" s="41"/>
      <c r="SFY19" s="41"/>
      <c r="SGX19" s="41"/>
      <c r="SHW19" s="41"/>
      <c r="SIV19" s="41"/>
      <c r="SJU19" s="41"/>
      <c r="SKT19" s="41"/>
      <c r="SLS19" s="41"/>
      <c r="SMR19" s="41"/>
      <c r="SNQ19" s="41"/>
      <c r="SOP19" s="41"/>
      <c r="SPO19" s="41"/>
      <c r="SQN19" s="41"/>
      <c r="SRM19" s="41"/>
      <c r="SSL19" s="41"/>
      <c r="STK19" s="41"/>
      <c r="SUJ19" s="41"/>
      <c r="SVI19" s="41"/>
      <c r="SWH19" s="41"/>
      <c r="SXG19" s="41"/>
      <c r="SYF19" s="41"/>
      <c r="SZE19" s="41"/>
      <c r="TAD19" s="41"/>
      <c r="TBC19" s="41"/>
      <c r="TCB19" s="41"/>
      <c r="TDA19" s="41"/>
      <c r="TDZ19" s="41"/>
      <c r="TEY19" s="41"/>
      <c r="TFX19" s="41"/>
      <c r="TGW19" s="41"/>
      <c r="THV19" s="41"/>
      <c r="TIU19" s="41"/>
      <c r="TJT19" s="41"/>
      <c r="TKS19" s="41"/>
      <c r="TLR19" s="41"/>
      <c r="TMQ19" s="41"/>
      <c r="TNP19" s="41"/>
      <c r="TOO19" s="41"/>
      <c r="TPN19" s="41"/>
      <c r="TQM19" s="41"/>
      <c r="TRL19" s="41"/>
      <c r="TSK19" s="41"/>
      <c r="TTJ19" s="41"/>
      <c r="TUI19" s="41"/>
      <c r="TVH19" s="41"/>
      <c r="TWG19" s="41"/>
      <c r="TXF19" s="41"/>
      <c r="TYE19" s="41"/>
      <c r="TZD19" s="41"/>
      <c r="UAC19" s="41"/>
      <c r="UBB19" s="41"/>
      <c r="UCA19" s="41"/>
      <c r="UCZ19" s="41"/>
      <c r="UDY19" s="41"/>
      <c r="UEX19" s="41"/>
      <c r="UFW19" s="41"/>
      <c r="UGV19" s="41"/>
      <c r="UHU19" s="41"/>
      <c r="UIT19" s="41"/>
      <c r="UJS19" s="41"/>
      <c r="UKR19" s="41"/>
      <c r="ULQ19" s="41"/>
      <c r="UMP19" s="41"/>
      <c r="UNO19" s="41"/>
      <c r="UON19" s="41"/>
      <c r="UPM19" s="41"/>
      <c r="UQL19" s="41"/>
      <c r="URK19" s="41"/>
      <c r="USJ19" s="41"/>
      <c r="UTI19" s="41"/>
      <c r="UUH19" s="41"/>
      <c r="UVG19" s="41"/>
      <c r="UWF19" s="41"/>
      <c r="UXE19" s="41"/>
      <c r="UYD19" s="41"/>
      <c r="UZC19" s="41"/>
      <c r="VAB19" s="41"/>
      <c r="VBA19" s="41"/>
      <c r="VBZ19" s="41"/>
      <c r="VCY19" s="41"/>
      <c r="VDX19" s="41"/>
      <c r="VEW19" s="41"/>
      <c r="VFV19" s="41"/>
      <c r="VGU19" s="41"/>
      <c r="VHT19" s="41"/>
      <c r="VIS19" s="41"/>
      <c r="VJR19" s="41"/>
      <c r="VKQ19" s="41"/>
      <c r="VLP19" s="41"/>
      <c r="VMO19" s="41"/>
      <c r="VNN19" s="41"/>
      <c r="VOM19" s="41"/>
      <c r="VPL19" s="41"/>
      <c r="VQK19" s="41"/>
      <c r="VRJ19" s="41"/>
      <c r="VSI19" s="41"/>
      <c r="VTH19" s="41"/>
      <c r="VUG19" s="41"/>
      <c r="VVF19" s="41"/>
      <c r="VWE19" s="41"/>
      <c r="VXD19" s="41"/>
      <c r="VYC19" s="41"/>
      <c r="VZB19" s="41"/>
      <c r="WAA19" s="41"/>
      <c r="WAZ19" s="41"/>
      <c r="WBY19" s="41"/>
      <c r="WCX19" s="41"/>
      <c r="WDW19" s="41"/>
      <c r="WEV19" s="41"/>
      <c r="WFU19" s="41"/>
      <c r="WGT19" s="41"/>
      <c r="WHS19" s="41"/>
      <c r="WIR19" s="41"/>
      <c r="WJQ19" s="41"/>
      <c r="WKP19" s="41"/>
      <c r="WLO19" s="41"/>
      <c r="WMN19" s="41"/>
      <c r="WNM19" s="41"/>
      <c r="WOL19" s="41"/>
      <c r="WPK19" s="41"/>
      <c r="WQJ19" s="41"/>
      <c r="WRI19" s="41"/>
      <c r="WSH19" s="41"/>
      <c r="WTG19" s="41"/>
      <c r="WUF19" s="41"/>
      <c r="WVE19" s="41"/>
      <c r="WWD19" s="41"/>
      <c r="WXC19" s="41"/>
      <c r="WYB19" s="41"/>
      <c r="WZA19" s="41"/>
      <c r="WZZ19" s="41"/>
      <c r="XAY19" s="41"/>
      <c r="XBX19" s="41"/>
      <c r="XCW19" s="41"/>
      <c r="XDV19" s="41"/>
      <c r="XEU19" s="41"/>
    </row>
    <row r="20" spans="1:1000 1025:2025 2050:3050 3075:4075 4100:5100 5125:6125 6150:7150 7175:8175 8200:9200 9225:10225 10250:11250 11275:12275 12300:13300 13325:14325 14350:15350 15375:16375" ht="13.5" hidden="1">
      <c r="A20" s="113" t="s">
        <v>40</v>
      </c>
      <c r="B20" s="68">
        <f>Table163102353[[#This Row],[-90]]</f>
        <v>3.8</v>
      </c>
      <c r="C20" s="113">
        <f>Table163102353[[#This Row],[-80]]</f>
        <v>0</v>
      </c>
      <c r="D20" s="113">
        <f>Table163102353[[#This Row],[-70]]</f>
        <v>0</v>
      </c>
      <c r="E20" s="113">
        <f>Table163102353[[#This Row],[-60]]</f>
        <v>0</v>
      </c>
      <c r="F20" s="113">
        <f>Table163102353[[#This Row],[-50]]</f>
        <v>0</v>
      </c>
      <c r="G20" s="113">
        <f>Table163102353[[#This Row],[-40]]</f>
        <v>0</v>
      </c>
      <c r="H20" s="113">
        <f>Table163102353[[#This Row],[-30]]</f>
        <v>0</v>
      </c>
      <c r="I20" s="113">
        <f>Table163102353[[#This Row],[-20]]</f>
        <v>0</v>
      </c>
      <c r="J20" s="113">
        <f>Table163102353[[#This Row],[-10]]</f>
        <v>0</v>
      </c>
      <c r="K20" s="113">
        <f>Table163102353[[#This Row],[10]]</f>
        <v>0</v>
      </c>
      <c r="L20" s="113">
        <f>Table163102353[[#This Row],[20]]</f>
        <v>0</v>
      </c>
      <c r="M20" s="113">
        <f>Table163102353[[#This Row],[30]]</f>
        <v>0</v>
      </c>
      <c r="N20" s="113">
        <f>Table163102353[[#This Row],[40]]</f>
        <v>0</v>
      </c>
      <c r="O20" s="113">
        <f>Table163102353[[#This Row],[50]]</f>
        <v>0</v>
      </c>
      <c r="P20" s="113">
        <f>Table163102353[[#This Row],[60]]</f>
        <v>0</v>
      </c>
      <c r="Q20" s="113">
        <f>Table163102353[[#This Row],[70]]</f>
        <v>0</v>
      </c>
      <c r="R20" s="113">
        <f>Table163102353[[#This Row],[80]]</f>
        <v>0</v>
      </c>
      <c r="S20" s="113">
        <f>Table163102353[[#This Row],[90]]</f>
        <v>0</v>
      </c>
      <c r="T20" s="68">
        <f>Table163102353[[#This Row],[Column1]]</f>
        <v>4</v>
      </c>
      <c r="U20" s="68">
        <f>Table163102353[[#This Row],[Column2]]</f>
        <v>5.5</v>
      </c>
      <c r="V20" s="68">
        <f>Table163102353[[#This Row],[Column3]]</f>
        <v>2.5</v>
      </c>
      <c r="W20" s="68">
        <f>Table163102353[[#This Row],[Current quarter''s scenario]]</f>
        <v>0</v>
      </c>
      <c r="X20" s="68">
        <f>Table163102353[[#This Row],[Actual inflation]]</f>
        <v>3.8</v>
      </c>
      <c r="Y20" s="68">
        <f>Table163102353[[#This Row],[Previous quarter''s scenario]]</f>
        <v>0</v>
      </c>
      <c r="Z20" s="113">
        <f>Table163102353[[#This Row],[Lower part]]</f>
        <v>2.5</v>
      </c>
      <c r="AA20" s="113">
        <f>Table163102353[[#This Row],[Target]]</f>
        <v>4</v>
      </c>
      <c r="AB20" s="113">
        <f>Table163102353[[#This Row],[Upper part]]</f>
        <v>5.5</v>
      </c>
      <c r="AC20" s="113">
        <f>Table163102353[[#This Row],[Column4]]</f>
        <v>0</v>
      </c>
      <c r="AD20" s="113"/>
      <c r="AX20" s="41"/>
      <c r="BW20" s="41"/>
      <c r="CV20" s="41"/>
      <c r="DU20" s="41"/>
      <c r="ET20" s="41"/>
      <c r="FS20" s="41"/>
      <c r="GR20" s="41"/>
      <c r="HQ20" s="41"/>
      <c r="IP20" s="41"/>
      <c r="JO20" s="41"/>
      <c r="KN20" s="41"/>
      <c r="LM20" s="41"/>
      <c r="ML20" s="41"/>
      <c r="NK20" s="41"/>
      <c r="OJ20" s="41"/>
      <c r="PI20" s="41"/>
      <c r="QH20" s="41"/>
      <c r="RG20" s="41"/>
      <c r="SF20" s="41"/>
      <c r="TE20" s="41"/>
      <c r="UD20" s="41"/>
      <c r="VC20" s="41"/>
      <c r="WB20" s="41"/>
      <c r="XA20" s="41"/>
      <c r="XZ20" s="41"/>
      <c r="YY20" s="41"/>
      <c r="ZX20" s="41"/>
      <c r="AAW20" s="41"/>
      <c r="ABV20" s="41"/>
      <c r="ACU20" s="41"/>
      <c r="ADT20" s="41"/>
      <c r="AES20" s="41"/>
      <c r="AFR20" s="41"/>
      <c r="AGQ20" s="41"/>
      <c r="AHP20" s="41"/>
      <c r="AIO20" s="41"/>
      <c r="AJN20" s="41"/>
      <c r="AKM20" s="41"/>
      <c r="ALL20" s="41"/>
      <c r="AMK20" s="41"/>
      <c r="ANJ20" s="41"/>
      <c r="AOI20" s="41"/>
      <c r="APH20" s="41"/>
      <c r="AQG20" s="41"/>
      <c r="ARF20" s="41"/>
      <c r="ASE20" s="41"/>
      <c r="ATD20" s="41"/>
      <c r="AUC20" s="41"/>
      <c r="AVB20" s="41"/>
      <c r="AWA20" s="41"/>
      <c r="AWZ20" s="41"/>
      <c r="AXY20" s="41"/>
      <c r="AYX20" s="41"/>
      <c r="AZW20" s="41"/>
      <c r="BAV20" s="41"/>
      <c r="BBU20" s="41"/>
      <c r="BCT20" s="41"/>
      <c r="BDS20" s="41"/>
      <c r="BER20" s="41"/>
      <c r="BFQ20" s="41"/>
      <c r="BGP20" s="41"/>
      <c r="BHO20" s="41"/>
      <c r="BIN20" s="41"/>
      <c r="BJM20" s="41"/>
      <c r="BKL20" s="41"/>
      <c r="BLK20" s="41"/>
      <c r="BMJ20" s="41"/>
      <c r="BNI20" s="41"/>
      <c r="BOH20" s="41"/>
      <c r="BPG20" s="41"/>
      <c r="BQF20" s="41"/>
      <c r="BRE20" s="41"/>
      <c r="BSD20" s="41"/>
      <c r="BTC20" s="41"/>
      <c r="BUB20" s="41"/>
      <c r="BVA20" s="41"/>
      <c r="BVZ20" s="41"/>
      <c r="BWY20" s="41"/>
      <c r="BXX20" s="41"/>
      <c r="BYW20" s="41"/>
      <c r="BZV20" s="41"/>
      <c r="CAU20" s="41"/>
      <c r="CBT20" s="41"/>
      <c r="CCS20" s="41"/>
      <c r="CDR20" s="41"/>
      <c r="CEQ20" s="41"/>
      <c r="CFP20" s="41"/>
      <c r="CGO20" s="41"/>
      <c r="CHN20" s="41"/>
      <c r="CIM20" s="41"/>
      <c r="CJL20" s="41"/>
      <c r="CKK20" s="41"/>
      <c r="CLJ20" s="41"/>
      <c r="CMI20" s="41"/>
      <c r="CNH20" s="41"/>
      <c r="COG20" s="41"/>
      <c r="CPF20" s="41"/>
      <c r="CQE20" s="41"/>
      <c r="CRD20" s="41"/>
      <c r="CSC20" s="41"/>
      <c r="CTB20" s="41"/>
      <c r="CUA20" s="41"/>
      <c r="CUZ20" s="41"/>
      <c r="CVY20" s="41"/>
      <c r="CWX20" s="41"/>
      <c r="CXW20" s="41"/>
      <c r="CYV20" s="41"/>
      <c r="CZU20" s="41"/>
      <c r="DAT20" s="41"/>
      <c r="DBS20" s="41"/>
      <c r="DCR20" s="41"/>
      <c r="DDQ20" s="41"/>
      <c r="DEP20" s="41"/>
      <c r="DFO20" s="41"/>
      <c r="DGN20" s="41"/>
      <c r="DHM20" s="41"/>
      <c r="DIL20" s="41"/>
      <c r="DJK20" s="41"/>
      <c r="DKJ20" s="41"/>
      <c r="DLI20" s="41"/>
      <c r="DMH20" s="41"/>
      <c r="DNG20" s="41"/>
      <c r="DOF20" s="41"/>
      <c r="DPE20" s="41"/>
      <c r="DQD20" s="41"/>
      <c r="DRC20" s="41"/>
      <c r="DSB20" s="41"/>
      <c r="DTA20" s="41"/>
      <c r="DTZ20" s="41"/>
      <c r="DUY20" s="41"/>
      <c r="DVX20" s="41"/>
      <c r="DWW20" s="41"/>
      <c r="DXV20" s="41"/>
      <c r="DYU20" s="41"/>
      <c r="DZT20" s="41"/>
      <c r="EAS20" s="41"/>
      <c r="EBR20" s="41"/>
      <c r="ECQ20" s="41"/>
      <c r="EDP20" s="41"/>
      <c r="EEO20" s="41"/>
      <c r="EFN20" s="41"/>
      <c r="EGM20" s="41"/>
      <c r="EHL20" s="41"/>
      <c r="EIK20" s="41"/>
      <c r="EJJ20" s="41"/>
      <c r="EKI20" s="41"/>
      <c r="ELH20" s="41"/>
      <c r="EMG20" s="41"/>
      <c r="ENF20" s="41"/>
      <c r="EOE20" s="41"/>
      <c r="EPD20" s="41"/>
      <c r="EQC20" s="41"/>
      <c r="ERB20" s="41"/>
      <c r="ESA20" s="41"/>
      <c r="ESZ20" s="41"/>
      <c r="ETY20" s="41"/>
      <c r="EUX20" s="41"/>
      <c r="EVW20" s="41"/>
      <c r="EWV20" s="41"/>
      <c r="EXU20" s="41"/>
      <c r="EYT20" s="41"/>
      <c r="EZS20" s="41"/>
      <c r="FAR20" s="41"/>
      <c r="FBQ20" s="41"/>
      <c r="FCP20" s="41"/>
      <c r="FDO20" s="41"/>
      <c r="FEN20" s="41"/>
      <c r="FFM20" s="41"/>
      <c r="FGL20" s="41"/>
      <c r="FHK20" s="41"/>
      <c r="FIJ20" s="41"/>
      <c r="FJI20" s="41"/>
      <c r="FKH20" s="41"/>
      <c r="FLG20" s="41"/>
      <c r="FMF20" s="41"/>
      <c r="FNE20" s="41"/>
      <c r="FOD20" s="41"/>
      <c r="FPC20" s="41"/>
      <c r="FQB20" s="41"/>
      <c r="FRA20" s="41"/>
      <c r="FRZ20" s="41"/>
      <c r="FSY20" s="41"/>
      <c r="FTX20" s="41"/>
      <c r="FUW20" s="41"/>
      <c r="FVV20" s="41"/>
      <c r="FWU20" s="41"/>
      <c r="FXT20" s="41"/>
      <c r="FYS20" s="41"/>
      <c r="FZR20" s="41"/>
      <c r="GAQ20" s="41"/>
      <c r="GBP20" s="41"/>
      <c r="GCO20" s="41"/>
      <c r="GDN20" s="41"/>
      <c r="GEM20" s="41"/>
      <c r="GFL20" s="41"/>
      <c r="GGK20" s="41"/>
      <c r="GHJ20" s="41"/>
      <c r="GII20" s="41"/>
      <c r="GJH20" s="41"/>
      <c r="GKG20" s="41"/>
      <c r="GLF20" s="41"/>
      <c r="GME20" s="41"/>
      <c r="GND20" s="41"/>
      <c r="GOC20" s="41"/>
      <c r="GPB20" s="41"/>
      <c r="GQA20" s="41"/>
      <c r="GQZ20" s="41"/>
      <c r="GRY20" s="41"/>
      <c r="GSX20" s="41"/>
      <c r="GTW20" s="41"/>
      <c r="GUV20" s="41"/>
      <c r="GVU20" s="41"/>
      <c r="GWT20" s="41"/>
      <c r="GXS20" s="41"/>
      <c r="GYR20" s="41"/>
      <c r="GZQ20" s="41"/>
      <c r="HAP20" s="41"/>
      <c r="HBO20" s="41"/>
      <c r="HCN20" s="41"/>
      <c r="HDM20" s="41"/>
      <c r="HEL20" s="41"/>
      <c r="HFK20" s="41"/>
      <c r="HGJ20" s="41"/>
      <c r="HHI20" s="41"/>
      <c r="HIH20" s="41"/>
      <c r="HJG20" s="41"/>
      <c r="HKF20" s="41"/>
      <c r="HLE20" s="41"/>
      <c r="HMD20" s="41"/>
      <c r="HNC20" s="41"/>
      <c r="HOB20" s="41"/>
      <c r="HPA20" s="41"/>
      <c r="HPZ20" s="41"/>
      <c r="HQY20" s="41"/>
      <c r="HRX20" s="41"/>
      <c r="HSW20" s="41"/>
      <c r="HTV20" s="41"/>
      <c r="HUU20" s="41"/>
      <c r="HVT20" s="41"/>
      <c r="HWS20" s="41"/>
      <c r="HXR20" s="41"/>
      <c r="HYQ20" s="41"/>
      <c r="HZP20" s="41"/>
      <c r="IAO20" s="41"/>
      <c r="IBN20" s="41"/>
      <c r="ICM20" s="41"/>
      <c r="IDL20" s="41"/>
      <c r="IEK20" s="41"/>
      <c r="IFJ20" s="41"/>
      <c r="IGI20" s="41"/>
      <c r="IHH20" s="41"/>
      <c r="IIG20" s="41"/>
      <c r="IJF20" s="41"/>
      <c r="IKE20" s="41"/>
      <c r="ILD20" s="41"/>
      <c r="IMC20" s="41"/>
      <c r="INB20" s="41"/>
      <c r="IOA20" s="41"/>
      <c r="IOZ20" s="41"/>
      <c r="IPY20" s="41"/>
      <c r="IQX20" s="41"/>
      <c r="IRW20" s="41"/>
      <c r="ISV20" s="41"/>
      <c r="ITU20" s="41"/>
      <c r="IUT20" s="41"/>
      <c r="IVS20" s="41"/>
      <c r="IWR20" s="41"/>
      <c r="IXQ20" s="41"/>
      <c r="IYP20" s="41"/>
      <c r="IZO20" s="41"/>
      <c r="JAN20" s="41"/>
      <c r="JBM20" s="41"/>
      <c r="JCL20" s="41"/>
      <c r="JDK20" s="41"/>
      <c r="JEJ20" s="41"/>
      <c r="JFI20" s="41"/>
      <c r="JGH20" s="41"/>
      <c r="JHG20" s="41"/>
      <c r="JIF20" s="41"/>
      <c r="JJE20" s="41"/>
      <c r="JKD20" s="41"/>
      <c r="JLC20" s="41"/>
      <c r="JMB20" s="41"/>
      <c r="JNA20" s="41"/>
      <c r="JNZ20" s="41"/>
      <c r="JOY20" s="41"/>
      <c r="JPX20" s="41"/>
      <c r="JQW20" s="41"/>
      <c r="JRV20" s="41"/>
      <c r="JSU20" s="41"/>
      <c r="JTT20" s="41"/>
      <c r="JUS20" s="41"/>
      <c r="JVR20" s="41"/>
      <c r="JWQ20" s="41"/>
      <c r="JXP20" s="41"/>
      <c r="JYO20" s="41"/>
      <c r="JZN20" s="41"/>
      <c r="KAM20" s="41"/>
      <c r="KBL20" s="41"/>
      <c r="KCK20" s="41"/>
      <c r="KDJ20" s="41"/>
      <c r="KEI20" s="41"/>
      <c r="KFH20" s="41"/>
      <c r="KGG20" s="41"/>
      <c r="KHF20" s="41"/>
      <c r="KIE20" s="41"/>
      <c r="KJD20" s="41"/>
      <c r="KKC20" s="41"/>
      <c r="KLB20" s="41"/>
      <c r="KMA20" s="41"/>
      <c r="KMZ20" s="41"/>
      <c r="KNY20" s="41"/>
      <c r="KOX20" s="41"/>
      <c r="KPW20" s="41"/>
      <c r="KQV20" s="41"/>
      <c r="KRU20" s="41"/>
      <c r="KST20" s="41"/>
      <c r="KTS20" s="41"/>
      <c r="KUR20" s="41"/>
      <c r="KVQ20" s="41"/>
      <c r="KWP20" s="41"/>
      <c r="KXO20" s="41"/>
      <c r="KYN20" s="41"/>
      <c r="KZM20" s="41"/>
      <c r="LAL20" s="41"/>
      <c r="LBK20" s="41"/>
      <c r="LCJ20" s="41"/>
      <c r="LDI20" s="41"/>
      <c r="LEH20" s="41"/>
      <c r="LFG20" s="41"/>
      <c r="LGF20" s="41"/>
      <c r="LHE20" s="41"/>
      <c r="LID20" s="41"/>
      <c r="LJC20" s="41"/>
      <c r="LKB20" s="41"/>
      <c r="LLA20" s="41"/>
      <c r="LLZ20" s="41"/>
      <c r="LMY20" s="41"/>
      <c r="LNX20" s="41"/>
      <c r="LOW20" s="41"/>
      <c r="LPV20" s="41"/>
      <c r="LQU20" s="41"/>
      <c r="LRT20" s="41"/>
      <c r="LSS20" s="41"/>
      <c r="LTR20" s="41"/>
      <c r="LUQ20" s="41"/>
      <c r="LVP20" s="41"/>
      <c r="LWO20" s="41"/>
      <c r="LXN20" s="41"/>
      <c r="LYM20" s="41"/>
      <c r="LZL20" s="41"/>
      <c r="MAK20" s="41"/>
      <c r="MBJ20" s="41"/>
      <c r="MCI20" s="41"/>
      <c r="MDH20" s="41"/>
      <c r="MEG20" s="41"/>
      <c r="MFF20" s="41"/>
      <c r="MGE20" s="41"/>
      <c r="MHD20" s="41"/>
      <c r="MIC20" s="41"/>
      <c r="MJB20" s="41"/>
      <c r="MKA20" s="41"/>
      <c r="MKZ20" s="41"/>
      <c r="MLY20" s="41"/>
      <c r="MMX20" s="41"/>
      <c r="MNW20" s="41"/>
      <c r="MOV20" s="41"/>
      <c r="MPU20" s="41"/>
      <c r="MQT20" s="41"/>
      <c r="MRS20" s="41"/>
      <c r="MSR20" s="41"/>
      <c r="MTQ20" s="41"/>
      <c r="MUP20" s="41"/>
      <c r="MVO20" s="41"/>
      <c r="MWN20" s="41"/>
      <c r="MXM20" s="41"/>
      <c r="MYL20" s="41"/>
      <c r="MZK20" s="41"/>
      <c r="NAJ20" s="41"/>
      <c r="NBI20" s="41"/>
      <c r="NCH20" s="41"/>
      <c r="NDG20" s="41"/>
      <c r="NEF20" s="41"/>
      <c r="NFE20" s="41"/>
      <c r="NGD20" s="41"/>
      <c r="NHC20" s="41"/>
      <c r="NIB20" s="41"/>
      <c r="NJA20" s="41"/>
      <c r="NJZ20" s="41"/>
      <c r="NKY20" s="41"/>
      <c r="NLX20" s="41"/>
      <c r="NMW20" s="41"/>
      <c r="NNV20" s="41"/>
      <c r="NOU20" s="41"/>
      <c r="NPT20" s="41"/>
      <c r="NQS20" s="41"/>
      <c r="NRR20" s="41"/>
      <c r="NSQ20" s="41"/>
      <c r="NTP20" s="41"/>
      <c r="NUO20" s="41"/>
      <c r="NVN20" s="41"/>
      <c r="NWM20" s="41"/>
      <c r="NXL20" s="41"/>
      <c r="NYK20" s="41"/>
      <c r="NZJ20" s="41"/>
      <c r="OAI20" s="41"/>
      <c r="OBH20" s="41"/>
      <c r="OCG20" s="41"/>
      <c r="ODF20" s="41"/>
      <c r="OEE20" s="41"/>
      <c r="OFD20" s="41"/>
      <c r="OGC20" s="41"/>
      <c r="OHB20" s="41"/>
      <c r="OIA20" s="41"/>
      <c r="OIZ20" s="41"/>
      <c r="OJY20" s="41"/>
      <c r="OKX20" s="41"/>
      <c r="OLW20" s="41"/>
      <c r="OMV20" s="41"/>
      <c r="ONU20" s="41"/>
      <c r="OOT20" s="41"/>
      <c r="OPS20" s="41"/>
      <c r="OQR20" s="41"/>
      <c r="ORQ20" s="41"/>
      <c r="OSP20" s="41"/>
      <c r="OTO20" s="41"/>
      <c r="OUN20" s="41"/>
      <c r="OVM20" s="41"/>
      <c r="OWL20" s="41"/>
      <c r="OXK20" s="41"/>
      <c r="OYJ20" s="41"/>
      <c r="OZI20" s="41"/>
      <c r="PAH20" s="41"/>
      <c r="PBG20" s="41"/>
      <c r="PCF20" s="41"/>
      <c r="PDE20" s="41"/>
      <c r="PED20" s="41"/>
      <c r="PFC20" s="41"/>
      <c r="PGB20" s="41"/>
      <c r="PHA20" s="41"/>
      <c r="PHZ20" s="41"/>
      <c r="PIY20" s="41"/>
      <c r="PJX20" s="41"/>
      <c r="PKW20" s="41"/>
      <c r="PLV20" s="41"/>
      <c r="PMU20" s="41"/>
      <c r="PNT20" s="41"/>
      <c r="POS20" s="41"/>
      <c r="PPR20" s="41"/>
      <c r="PQQ20" s="41"/>
      <c r="PRP20" s="41"/>
      <c r="PSO20" s="41"/>
      <c r="PTN20" s="41"/>
      <c r="PUM20" s="41"/>
      <c r="PVL20" s="41"/>
      <c r="PWK20" s="41"/>
      <c r="PXJ20" s="41"/>
      <c r="PYI20" s="41"/>
      <c r="PZH20" s="41"/>
      <c r="QAG20" s="41"/>
      <c r="QBF20" s="41"/>
      <c r="QCE20" s="41"/>
      <c r="QDD20" s="41"/>
      <c r="QEC20" s="41"/>
      <c r="QFB20" s="41"/>
      <c r="QGA20" s="41"/>
      <c r="QGZ20" s="41"/>
      <c r="QHY20" s="41"/>
      <c r="QIX20" s="41"/>
      <c r="QJW20" s="41"/>
      <c r="QKV20" s="41"/>
      <c r="QLU20" s="41"/>
      <c r="QMT20" s="41"/>
      <c r="QNS20" s="41"/>
      <c r="QOR20" s="41"/>
      <c r="QPQ20" s="41"/>
      <c r="QQP20" s="41"/>
      <c r="QRO20" s="41"/>
      <c r="QSN20" s="41"/>
      <c r="QTM20" s="41"/>
      <c r="QUL20" s="41"/>
      <c r="QVK20" s="41"/>
      <c r="QWJ20" s="41"/>
      <c r="QXI20" s="41"/>
      <c r="QYH20" s="41"/>
      <c r="QZG20" s="41"/>
      <c r="RAF20" s="41"/>
      <c r="RBE20" s="41"/>
      <c r="RCD20" s="41"/>
      <c r="RDC20" s="41"/>
      <c r="REB20" s="41"/>
      <c r="RFA20" s="41"/>
      <c r="RFZ20" s="41"/>
      <c r="RGY20" s="41"/>
      <c r="RHX20" s="41"/>
      <c r="RIW20" s="41"/>
      <c r="RJV20" s="41"/>
      <c r="RKU20" s="41"/>
      <c r="RLT20" s="41"/>
      <c r="RMS20" s="41"/>
      <c r="RNR20" s="41"/>
      <c r="ROQ20" s="41"/>
      <c r="RPP20" s="41"/>
      <c r="RQO20" s="41"/>
      <c r="RRN20" s="41"/>
      <c r="RSM20" s="41"/>
      <c r="RTL20" s="41"/>
      <c r="RUK20" s="41"/>
      <c r="RVJ20" s="41"/>
      <c r="RWI20" s="41"/>
      <c r="RXH20" s="41"/>
      <c r="RYG20" s="41"/>
      <c r="RZF20" s="41"/>
      <c r="SAE20" s="41"/>
      <c r="SBD20" s="41"/>
      <c r="SCC20" s="41"/>
      <c r="SDB20" s="41"/>
      <c r="SEA20" s="41"/>
      <c r="SEZ20" s="41"/>
      <c r="SFY20" s="41"/>
      <c r="SGX20" s="41"/>
      <c r="SHW20" s="41"/>
      <c r="SIV20" s="41"/>
      <c r="SJU20" s="41"/>
      <c r="SKT20" s="41"/>
      <c r="SLS20" s="41"/>
      <c r="SMR20" s="41"/>
      <c r="SNQ20" s="41"/>
      <c r="SOP20" s="41"/>
      <c r="SPO20" s="41"/>
      <c r="SQN20" s="41"/>
      <c r="SRM20" s="41"/>
      <c r="SSL20" s="41"/>
      <c r="STK20" s="41"/>
      <c r="SUJ20" s="41"/>
      <c r="SVI20" s="41"/>
      <c r="SWH20" s="41"/>
      <c r="SXG20" s="41"/>
      <c r="SYF20" s="41"/>
      <c r="SZE20" s="41"/>
      <c r="TAD20" s="41"/>
      <c r="TBC20" s="41"/>
      <c r="TCB20" s="41"/>
      <c r="TDA20" s="41"/>
      <c r="TDZ20" s="41"/>
      <c r="TEY20" s="41"/>
      <c r="TFX20" s="41"/>
      <c r="TGW20" s="41"/>
      <c r="THV20" s="41"/>
      <c r="TIU20" s="41"/>
      <c r="TJT20" s="41"/>
      <c r="TKS20" s="41"/>
      <c r="TLR20" s="41"/>
      <c r="TMQ20" s="41"/>
      <c r="TNP20" s="41"/>
      <c r="TOO20" s="41"/>
      <c r="TPN20" s="41"/>
      <c r="TQM20" s="41"/>
      <c r="TRL20" s="41"/>
      <c r="TSK20" s="41"/>
      <c r="TTJ20" s="41"/>
      <c r="TUI20" s="41"/>
      <c r="TVH20" s="41"/>
      <c r="TWG20" s="41"/>
      <c r="TXF20" s="41"/>
      <c r="TYE20" s="41"/>
      <c r="TZD20" s="41"/>
      <c r="UAC20" s="41"/>
      <c r="UBB20" s="41"/>
      <c r="UCA20" s="41"/>
      <c r="UCZ20" s="41"/>
      <c r="UDY20" s="41"/>
      <c r="UEX20" s="41"/>
      <c r="UFW20" s="41"/>
      <c r="UGV20" s="41"/>
      <c r="UHU20" s="41"/>
      <c r="UIT20" s="41"/>
      <c r="UJS20" s="41"/>
      <c r="UKR20" s="41"/>
      <c r="ULQ20" s="41"/>
      <c r="UMP20" s="41"/>
      <c r="UNO20" s="41"/>
      <c r="UON20" s="41"/>
      <c r="UPM20" s="41"/>
      <c r="UQL20" s="41"/>
      <c r="URK20" s="41"/>
      <c r="USJ20" s="41"/>
      <c r="UTI20" s="41"/>
      <c r="UUH20" s="41"/>
      <c r="UVG20" s="41"/>
      <c r="UWF20" s="41"/>
      <c r="UXE20" s="41"/>
      <c r="UYD20" s="41"/>
      <c r="UZC20" s="41"/>
      <c r="VAB20" s="41"/>
      <c r="VBA20" s="41"/>
      <c r="VBZ20" s="41"/>
      <c r="VCY20" s="41"/>
      <c r="VDX20" s="41"/>
      <c r="VEW20" s="41"/>
      <c r="VFV20" s="41"/>
      <c r="VGU20" s="41"/>
      <c r="VHT20" s="41"/>
      <c r="VIS20" s="41"/>
      <c r="VJR20" s="41"/>
      <c r="VKQ20" s="41"/>
      <c r="VLP20" s="41"/>
      <c r="VMO20" s="41"/>
      <c r="VNN20" s="41"/>
      <c r="VOM20" s="41"/>
      <c r="VPL20" s="41"/>
      <c r="VQK20" s="41"/>
      <c r="VRJ20" s="41"/>
      <c r="VSI20" s="41"/>
      <c r="VTH20" s="41"/>
      <c r="VUG20" s="41"/>
      <c r="VVF20" s="41"/>
      <c r="VWE20" s="41"/>
      <c r="VXD20" s="41"/>
      <c r="VYC20" s="41"/>
      <c r="VZB20" s="41"/>
      <c r="WAA20" s="41"/>
      <c r="WAZ20" s="41"/>
      <c r="WBY20" s="41"/>
      <c r="WCX20" s="41"/>
      <c r="WDW20" s="41"/>
      <c r="WEV20" s="41"/>
      <c r="WFU20" s="41"/>
      <c r="WGT20" s="41"/>
      <c r="WHS20" s="41"/>
      <c r="WIR20" s="41"/>
      <c r="WJQ20" s="41"/>
      <c r="WKP20" s="41"/>
      <c r="WLO20" s="41"/>
      <c r="WMN20" s="41"/>
      <c r="WNM20" s="41"/>
      <c r="WOL20" s="41"/>
      <c r="WPK20" s="41"/>
      <c r="WQJ20" s="41"/>
      <c r="WRI20" s="41"/>
      <c r="WSH20" s="41"/>
      <c r="WTG20" s="41"/>
      <c r="WUF20" s="41"/>
      <c r="WVE20" s="41"/>
      <c r="WWD20" s="41"/>
      <c r="WXC20" s="41"/>
      <c r="WYB20" s="41"/>
      <c r="WZA20" s="41"/>
      <c r="WZZ20" s="41"/>
      <c r="XAY20" s="41"/>
      <c r="XBX20" s="41"/>
      <c r="XCW20" s="41"/>
      <c r="XDV20" s="41"/>
      <c r="XEU20" s="41"/>
    </row>
    <row r="21" spans="1:1000 1025:2025 2050:3050 3075:4075 4100:5100 5125:6125 6150:7150 7175:8175 8200:9200 9225:10225 10250:11250 11275:12275 12300:13300 13325:14325 14350:15350 15375:16375" ht="13.5" hidden="1">
      <c r="A21" s="113" t="s">
        <v>41</v>
      </c>
      <c r="B21" s="68">
        <f>Table163102353[[#This Row],[-90]]</f>
        <v>1.8</v>
      </c>
      <c r="C21" s="113">
        <f>Table163102353[[#This Row],[-80]]</f>
        <v>0</v>
      </c>
      <c r="D21" s="113">
        <f>Table163102353[[#This Row],[-70]]</f>
        <v>0</v>
      </c>
      <c r="E21" s="113">
        <f>Table163102353[[#This Row],[-60]]</f>
        <v>0</v>
      </c>
      <c r="F21" s="113">
        <f>Table163102353[[#This Row],[-50]]</f>
        <v>0</v>
      </c>
      <c r="G21" s="113">
        <f>Table163102353[[#This Row],[-40]]</f>
        <v>0</v>
      </c>
      <c r="H21" s="113">
        <f>Table163102353[[#This Row],[-30]]</f>
        <v>0</v>
      </c>
      <c r="I21" s="113">
        <f>Table163102353[[#This Row],[-20]]</f>
        <v>0</v>
      </c>
      <c r="J21" s="113">
        <f>Table163102353[[#This Row],[-10]]</f>
        <v>0</v>
      </c>
      <c r="K21" s="113">
        <f>Table163102353[[#This Row],[10]]</f>
        <v>0</v>
      </c>
      <c r="L21" s="113">
        <f>Table163102353[[#This Row],[20]]</f>
        <v>0</v>
      </c>
      <c r="M21" s="113">
        <f>Table163102353[[#This Row],[30]]</f>
        <v>0</v>
      </c>
      <c r="N21" s="113">
        <f>Table163102353[[#This Row],[40]]</f>
        <v>0</v>
      </c>
      <c r="O21" s="113">
        <f>Table163102353[[#This Row],[50]]</f>
        <v>0</v>
      </c>
      <c r="P21" s="113">
        <f>Table163102353[[#This Row],[60]]</f>
        <v>0</v>
      </c>
      <c r="Q21" s="113">
        <f>Table163102353[[#This Row],[70]]</f>
        <v>0</v>
      </c>
      <c r="R21" s="113">
        <f>Table163102353[[#This Row],[80]]</f>
        <v>0</v>
      </c>
      <c r="S21" s="113">
        <f>Table163102353[[#This Row],[90]]</f>
        <v>0</v>
      </c>
      <c r="T21" s="68">
        <f>Table163102353[[#This Row],[Column1]]</f>
        <v>4</v>
      </c>
      <c r="U21" s="68">
        <f>Table163102353[[#This Row],[Column2]]</f>
        <v>5.5</v>
      </c>
      <c r="V21" s="68">
        <f>Table163102353[[#This Row],[Column3]]</f>
        <v>2.5</v>
      </c>
      <c r="W21" s="68">
        <f>Table163102353[[#This Row],[Current quarter''s scenario]]</f>
        <v>0</v>
      </c>
      <c r="X21" s="68">
        <f>Table163102353[[#This Row],[Actual inflation]]</f>
        <v>1.8</v>
      </c>
      <c r="Y21" s="68">
        <f>Table163102353[[#This Row],[Previous quarter''s scenario]]</f>
        <v>0</v>
      </c>
      <c r="Z21" s="113">
        <f>Table163102353[[#This Row],[Lower part]]</f>
        <v>2.5</v>
      </c>
      <c r="AA21" s="113">
        <f>Table163102353[[#This Row],[Target]]</f>
        <v>4</v>
      </c>
      <c r="AB21" s="113">
        <f>Table163102353[[#This Row],[Upper part]]</f>
        <v>5.5</v>
      </c>
      <c r="AC21" s="113">
        <f>Table163102353[[#This Row],[Column4]]</f>
        <v>0</v>
      </c>
      <c r="AD21" s="113"/>
      <c r="AX21" s="41"/>
      <c r="BW21" s="41"/>
      <c r="CV21" s="41"/>
      <c r="DU21" s="41"/>
      <c r="ET21" s="41"/>
      <c r="FS21" s="41"/>
      <c r="GR21" s="41"/>
      <c r="HQ21" s="41"/>
      <c r="IP21" s="41"/>
      <c r="JO21" s="41"/>
      <c r="KN21" s="41"/>
      <c r="LM21" s="41"/>
      <c r="ML21" s="41"/>
      <c r="NK21" s="41"/>
      <c r="OJ21" s="41"/>
      <c r="PI21" s="41"/>
      <c r="QH21" s="41"/>
      <c r="RG21" s="41"/>
      <c r="SF21" s="41"/>
      <c r="TE21" s="41"/>
      <c r="UD21" s="41"/>
      <c r="VC21" s="41"/>
      <c r="WB21" s="41"/>
      <c r="XA21" s="41"/>
      <c r="XZ21" s="41"/>
      <c r="YY21" s="41"/>
      <c r="ZX21" s="41"/>
      <c r="AAW21" s="41"/>
      <c r="ABV21" s="41"/>
      <c r="ACU21" s="41"/>
      <c r="ADT21" s="41"/>
      <c r="AES21" s="41"/>
      <c r="AFR21" s="41"/>
      <c r="AGQ21" s="41"/>
      <c r="AHP21" s="41"/>
      <c r="AIO21" s="41"/>
      <c r="AJN21" s="41"/>
      <c r="AKM21" s="41"/>
      <c r="ALL21" s="41"/>
      <c r="AMK21" s="41"/>
      <c r="ANJ21" s="41"/>
      <c r="AOI21" s="41"/>
      <c r="APH21" s="41"/>
      <c r="AQG21" s="41"/>
      <c r="ARF21" s="41"/>
      <c r="ASE21" s="41"/>
      <c r="ATD21" s="41"/>
      <c r="AUC21" s="41"/>
      <c r="AVB21" s="41"/>
      <c r="AWA21" s="41"/>
      <c r="AWZ21" s="41"/>
      <c r="AXY21" s="41"/>
      <c r="AYX21" s="41"/>
      <c r="AZW21" s="41"/>
      <c r="BAV21" s="41"/>
      <c r="BBU21" s="41"/>
      <c r="BCT21" s="41"/>
      <c r="BDS21" s="41"/>
      <c r="BER21" s="41"/>
      <c r="BFQ21" s="41"/>
      <c r="BGP21" s="41"/>
      <c r="BHO21" s="41"/>
      <c r="BIN21" s="41"/>
      <c r="BJM21" s="41"/>
      <c r="BKL21" s="41"/>
      <c r="BLK21" s="41"/>
      <c r="BMJ21" s="41"/>
      <c r="BNI21" s="41"/>
      <c r="BOH21" s="41"/>
      <c r="BPG21" s="41"/>
      <c r="BQF21" s="41"/>
      <c r="BRE21" s="41"/>
      <c r="BSD21" s="41"/>
      <c r="BTC21" s="41"/>
      <c r="BUB21" s="41"/>
      <c r="BVA21" s="41"/>
      <c r="BVZ21" s="41"/>
      <c r="BWY21" s="41"/>
      <c r="BXX21" s="41"/>
      <c r="BYW21" s="41"/>
      <c r="BZV21" s="41"/>
      <c r="CAU21" s="41"/>
      <c r="CBT21" s="41"/>
      <c r="CCS21" s="41"/>
      <c r="CDR21" s="41"/>
      <c r="CEQ21" s="41"/>
      <c r="CFP21" s="41"/>
      <c r="CGO21" s="41"/>
      <c r="CHN21" s="41"/>
      <c r="CIM21" s="41"/>
      <c r="CJL21" s="41"/>
      <c r="CKK21" s="41"/>
      <c r="CLJ21" s="41"/>
      <c r="CMI21" s="41"/>
      <c r="CNH21" s="41"/>
      <c r="COG21" s="41"/>
      <c r="CPF21" s="41"/>
      <c r="CQE21" s="41"/>
      <c r="CRD21" s="41"/>
      <c r="CSC21" s="41"/>
      <c r="CTB21" s="41"/>
      <c r="CUA21" s="41"/>
      <c r="CUZ21" s="41"/>
      <c r="CVY21" s="41"/>
      <c r="CWX21" s="41"/>
      <c r="CXW21" s="41"/>
      <c r="CYV21" s="41"/>
      <c r="CZU21" s="41"/>
      <c r="DAT21" s="41"/>
      <c r="DBS21" s="41"/>
      <c r="DCR21" s="41"/>
      <c r="DDQ21" s="41"/>
      <c r="DEP21" s="41"/>
      <c r="DFO21" s="41"/>
      <c r="DGN21" s="41"/>
      <c r="DHM21" s="41"/>
      <c r="DIL21" s="41"/>
      <c r="DJK21" s="41"/>
      <c r="DKJ21" s="41"/>
      <c r="DLI21" s="41"/>
      <c r="DMH21" s="41"/>
      <c r="DNG21" s="41"/>
      <c r="DOF21" s="41"/>
      <c r="DPE21" s="41"/>
      <c r="DQD21" s="41"/>
      <c r="DRC21" s="41"/>
      <c r="DSB21" s="41"/>
      <c r="DTA21" s="41"/>
      <c r="DTZ21" s="41"/>
      <c r="DUY21" s="41"/>
      <c r="DVX21" s="41"/>
      <c r="DWW21" s="41"/>
      <c r="DXV21" s="41"/>
      <c r="DYU21" s="41"/>
      <c r="DZT21" s="41"/>
      <c r="EAS21" s="41"/>
      <c r="EBR21" s="41"/>
      <c r="ECQ21" s="41"/>
      <c r="EDP21" s="41"/>
      <c r="EEO21" s="41"/>
      <c r="EFN21" s="41"/>
      <c r="EGM21" s="41"/>
      <c r="EHL21" s="41"/>
      <c r="EIK21" s="41"/>
      <c r="EJJ21" s="41"/>
      <c r="EKI21" s="41"/>
      <c r="ELH21" s="41"/>
      <c r="EMG21" s="41"/>
      <c r="ENF21" s="41"/>
      <c r="EOE21" s="41"/>
      <c r="EPD21" s="41"/>
      <c r="EQC21" s="41"/>
      <c r="ERB21" s="41"/>
      <c r="ESA21" s="41"/>
      <c r="ESZ21" s="41"/>
      <c r="ETY21" s="41"/>
      <c r="EUX21" s="41"/>
      <c r="EVW21" s="41"/>
      <c r="EWV21" s="41"/>
      <c r="EXU21" s="41"/>
      <c r="EYT21" s="41"/>
      <c r="EZS21" s="41"/>
      <c r="FAR21" s="41"/>
      <c r="FBQ21" s="41"/>
      <c r="FCP21" s="41"/>
      <c r="FDO21" s="41"/>
      <c r="FEN21" s="41"/>
      <c r="FFM21" s="41"/>
      <c r="FGL21" s="41"/>
      <c r="FHK21" s="41"/>
      <c r="FIJ21" s="41"/>
      <c r="FJI21" s="41"/>
      <c r="FKH21" s="41"/>
      <c r="FLG21" s="41"/>
      <c r="FMF21" s="41"/>
      <c r="FNE21" s="41"/>
      <c r="FOD21" s="41"/>
      <c r="FPC21" s="41"/>
      <c r="FQB21" s="41"/>
      <c r="FRA21" s="41"/>
      <c r="FRZ21" s="41"/>
      <c r="FSY21" s="41"/>
      <c r="FTX21" s="41"/>
      <c r="FUW21" s="41"/>
      <c r="FVV21" s="41"/>
      <c r="FWU21" s="41"/>
      <c r="FXT21" s="41"/>
      <c r="FYS21" s="41"/>
      <c r="FZR21" s="41"/>
      <c r="GAQ21" s="41"/>
      <c r="GBP21" s="41"/>
      <c r="GCO21" s="41"/>
      <c r="GDN21" s="41"/>
      <c r="GEM21" s="41"/>
      <c r="GFL21" s="41"/>
      <c r="GGK21" s="41"/>
      <c r="GHJ21" s="41"/>
      <c r="GII21" s="41"/>
      <c r="GJH21" s="41"/>
      <c r="GKG21" s="41"/>
      <c r="GLF21" s="41"/>
      <c r="GME21" s="41"/>
      <c r="GND21" s="41"/>
      <c r="GOC21" s="41"/>
      <c r="GPB21" s="41"/>
      <c r="GQA21" s="41"/>
      <c r="GQZ21" s="41"/>
      <c r="GRY21" s="41"/>
      <c r="GSX21" s="41"/>
      <c r="GTW21" s="41"/>
      <c r="GUV21" s="41"/>
      <c r="GVU21" s="41"/>
      <c r="GWT21" s="41"/>
      <c r="GXS21" s="41"/>
      <c r="GYR21" s="41"/>
      <c r="GZQ21" s="41"/>
      <c r="HAP21" s="41"/>
      <c r="HBO21" s="41"/>
      <c r="HCN21" s="41"/>
      <c r="HDM21" s="41"/>
      <c r="HEL21" s="41"/>
      <c r="HFK21" s="41"/>
      <c r="HGJ21" s="41"/>
      <c r="HHI21" s="41"/>
      <c r="HIH21" s="41"/>
      <c r="HJG21" s="41"/>
      <c r="HKF21" s="41"/>
      <c r="HLE21" s="41"/>
      <c r="HMD21" s="41"/>
      <c r="HNC21" s="41"/>
      <c r="HOB21" s="41"/>
      <c r="HPA21" s="41"/>
      <c r="HPZ21" s="41"/>
      <c r="HQY21" s="41"/>
      <c r="HRX21" s="41"/>
      <c r="HSW21" s="41"/>
      <c r="HTV21" s="41"/>
      <c r="HUU21" s="41"/>
      <c r="HVT21" s="41"/>
      <c r="HWS21" s="41"/>
      <c r="HXR21" s="41"/>
      <c r="HYQ21" s="41"/>
      <c r="HZP21" s="41"/>
      <c r="IAO21" s="41"/>
      <c r="IBN21" s="41"/>
      <c r="ICM21" s="41"/>
      <c r="IDL21" s="41"/>
      <c r="IEK21" s="41"/>
      <c r="IFJ21" s="41"/>
      <c r="IGI21" s="41"/>
      <c r="IHH21" s="41"/>
      <c r="IIG21" s="41"/>
      <c r="IJF21" s="41"/>
      <c r="IKE21" s="41"/>
      <c r="ILD21" s="41"/>
      <c r="IMC21" s="41"/>
      <c r="INB21" s="41"/>
      <c r="IOA21" s="41"/>
      <c r="IOZ21" s="41"/>
      <c r="IPY21" s="41"/>
      <c r="IQX21" s="41"/>
      <c r="IRW21" s="41"/>
      <c r="ISV21" s="41"/>
      <c r="ITU21" s="41"/>
      <c r="IUT21" s="41"/>
      <c r="IVS21" s="41"/>
      <c r="IWR21" s="41"/>
      <c r="IXQ21" s="41"/>
      <c r="IYP21" s="41"/>
      <c r="IZO21" s="41"/>
      <c r="JAN21" s="41"/>
      <c r="JBM21" s="41"/>
      <c r="JCL21" s="41"/>
      <c r="JDK21" s="41"/>
      <c r="JEJ21" s="41"/>
      <c r="JFI21" s="41"/>
      <c r="JGH21" s="41"/>
      <c r="JHG21" s="41"/>
      <c r="JIF21" s="41"/>
      <c r="JJE21" s="41"/>
      <c r="JKD21" s="41"/>
      <c r="JLC21" s="41"/>
      <c r="JMB21" s="41"/>
      <c r="JNA21" s="41"/>
      <c r="JNZ21" s="41"/>
      <c r="JOY21" s="41"/>
      <c r="JPX21" s="41"/>
      <c r="JQW21" s="41"/>
      <c r="JRV21" s="41"/>
      <c r="JSU21" s="41"/>
      <c r="JTT21" s="41"/>
      <c r="JUS21" s="41"/>
      <c r="JVR21" s="41"/>
      <c r="JWQ21" s="41"/>
      <c r="JXP21" s="41"/>
      <c r="JYO21" s="41"/>
      <c r="JZN21" s="41"/>
      <c r="KAM21" s="41"/>
      <c r="KBL21" s="41"/>
      <c r="KCK21" s="41"/>
      <c r="KDJ21" s="41"/>
      <c r="KEI21" s="41"/>
      <c r="KFH21" s="41"/>
      <c r="KGG21" s="41"/>
      <c r="KHF21" s="41"/>
      <c r="KIE21" s="41"/>
      <c r="KJD21" s="41"/>
      <c r="KKC21" s="41"/>
      <c r="KLB21" s="41"/>
      <c r="KMA21" s="41"/>
      <c r="KMZ21" s="41"/>
      <c r="KNY21" s="41"/>
      <c r="KOX21" s="41"/>
      <c r="KPW21" s="41"/>
      <c r="KQV21" s="41"/>
      <c r="KRU21" s="41"/>
      <c r="KST21" s="41"/>
      <c r="KTS21" s="41"/>
      <c r="KUR21" s="41"/>
      <c r="KVQ21" s="41"/>
      <c r="KWP21" s="41"/>
      <c r="KXO21" s="41"/>
      <c r="KYN21" s="41"/>
      <c r="KZM21" s="41"/>
      <c r="LAL21" s="41"/>
      <c r="LBK21" s="41"/>
      <c r="LCJ21" s="41"/>
      <c r="LDI21" s="41"/>
      <c r="LEH21" s="41"/>
      <c r="LFG21" s="41"/>
      <c r="LGF21" s="41"/>
      <c r="LHE21" s="41"/>
      <c r="LID21" s="41"/>
      <c r="LJC21" s="41"/>
      <c r="LKB21" s="41"/>
      <c r="LLA21" s="41"/>
      <c r="LLZ21" s="41"/>
      <c r="LMY21" s="41"/>
      <c r="LNX21" s="41"/>
      <c r="LOW21" s="41"/>
      <c r="LPV21" s="41"/>
      <c r="LQU21" s="41"/>
      <c r="LRT21" s="41"/>
      <c r="LSS21" s="41"/>
      <c r="LTR21" s="41"/>
      <c r="LUQ21" s="41"/>
      <c r="LVP21" s="41"/>
      <c r="LWO21" s="41"/>
      <c r="LXN21" s="41"/>
      <c r="LYM21" s="41"/>
      <c r="LZL21" s="41"/>
      <c r="MAK21" s="41"/>
      <c r="MBJ21" s="41"/>
      <c r="MCI21" s="41"/>
      <c r="MDH21" s="41"/>
      <c r="MEG21" s="41"/>
      <c r="MFF21" s="41"/>
      <c r="MGE21" s="41"/>
      <c r="MHD21" s="41"/>
      <c r="MIC21" s="41"/>
      <c r="MJB21" s="41"/>
      <c r="MKA21" s="41"/>
      <c r="MKZ21" s="41"/>
      <c r="MLY21" s="41"/>
      <c r="MMX21" s="41"/>
      <c r="MNW21" s="41"/>
      <c r="MOV21" s="41"/>
      <c r="MPU21" s="41"/>
      <c r="MQT21" s="41"/>
      <c r="MRS21" s="41"/>
      <c r="MSR21" s="41"/>
      <c r="MTQ21" s="41"/>
      <c r="MUP21" s="41"/>
      <c r="MVO21" s="41"/>
      <c r="MWN21" s="41"/>
      <c r="MXM21" s="41"/>
      <c r="MYL21" s="41"/>
      <c r="MZK21" s="41"/>
      <c r="NAJ21" s="41"/>
      <c r="NBI21" s="41"/>
      <c r="NCH21" s="41"/>
      <c r="NDG21" s="41"/>
      <c r="NEF21" s="41"/>
      <c r="NFE21" s="41"/>
      <c r="NGD21" s="41"/>
      <c r="NHC21" s="41"/>
      <c r="NIB21" s="41"/>
      <c r="NJA21" s="41"/>
      <c r="NJZ21" s="41"/>
      <c r="NKY21" s="41"/>
      <c r="NLX21" s="41"/>
      <c r="NMW21" s="41"/>
      <c r="NNV21" s="41"/>
      <c r="NOU21" s="41"/>
      <c r="NPT21" s="41"/>
      <c r="NQS21" s="41"/>
      <c r="NRR21" s="41"/>
      <c r="NSQ21" s="41"/>
      <c r="NTP21" s="41"/>
      <c r="NUO21" s="41"/>
      <c r="NVN21" s="41"/>
      <c r="NWM21" s="41"/>
      <c r="NXL21" s="41"/>
      <c r="NYK21" s="41"/>
      <c r="NZJ21" s="41"/>
      <c r="OAI21" s="41"/>
      <c r="OBH21" s="41"/>
      <c r="OCG21" s="41"/>
      <c r="ODF21" s="41"/>
      <c r="OEE21" s="41"/>
      <c r="OFD21" s="41"/>
      <c r="OGC21" s="41"/>
      <c r="OHB21" s="41"/>
      <c r="OIA21" s="41"/>
      <c r="OIZ21" s="41"/>
      <c r="OJY21" s="41"/>
      <c r="OKX21" s="41"/>
      <c r="OLW21" s="41"/>
      <c r="OMV21" s="41"/>
      <c r="ONU21" s="41"/>
      <c r="OOT21" s="41"/>
      <c r="OPS21" s="41"/>
      <c r="OQR21" s="41"/>
      <c r="ORQ21" s="41"/>
      <c r="OSP21" s="41"/>
      <c r="OTO21" s="41"/>
      <c r="OUN21" s="41"/>
      <c r="OVM21" s="41"/>
      <c r="OWL21" s="41"/>
      <c r="OXK21" s="41"/>
      <c r="OYJ21" s="41"/>
      <c r="OZI21" s="41"/>
      <c r="PAH21" s="41"/>
      <c r="PBG21" s="41"/>
      <c r="PCF21" s="41"/>
      <c r="PDE21" s="41"/>
      <c r="PED21" s="41"/>
      <c r="PFC21" s="41"/>
      <c r="PGB21" s="41"/>
      <c r="PHA21" s="41"/>
      <c r="PHZ21" s="41"/>
      <c r="PIY21" s="41"/>
      <c r="PJX21" s="41"/>
      <c r="PKW21" s="41"/>
      <c r="PLV21" s="41"/>
      <c r="PMU21" s="41"/>
      <c r="PNT21" s="41"/>
      <c r="POS21" s="41"/>
      <c r="PPR21" s="41"/>
      <c r="PQQ21" s="41"/>
      <c r="PRP21" s="41"/>
      <c r="PSO21" s="41"/>
      <c r="PTN21" s="41"/>
      <c r="PUM21" s="41"/>
      <c r="PVL21" s="41"/>
      <c r="PWK21" s="41"/>
      <c r="PXJ21" s="41"/>
      <c r="PYI21" s="41"/>
      <c r="PZH21" s="41"/>
      <c r="QAG21" s="41"/>
      <c r="QBF21" s="41"/>
      <c r="QCE21" s="41"/>
      <c r="QDD21" s="41"/>
      <c r="QEC21" s="41"/>
      <c r="QFB21" s="41"/>
      <c r="QGA21" s="41"/>
      <c r="QGZ21" s="41"/>
      <c r="QHY21" s="41"/>
      <c r="QIX21" s="41"/>
      <c r="QJW21" s="41"/>
      <c r="QKV21" s="41"/>
      <c r="QLU21" s="41"/>
      <c r="QMT21" s="41"/>
      <c r="QNS21" s="41"/>
      <c r="QOR21" s="41"/>
      <c r="QPQ21" s="41"/>
      <c r="QQP21" s="41"/>
      <c r="QRO21" s="41"/>
      <c r="QSN21" s="41"/>
      <c r="QTM21" s="41"/>
      <c r="QUL21" s="41"/>
      <c r="QVK21" s="41"/>
      <c r="QWJ21" s="41"/>
      <c r="QXI21" s="41"/>
      <c r="QYH21" s="41"/>
      <c r="QZG21" s="41"/>
      <c r="RAF21" s="41"/>
      <c r="RBE21" s="41"/>
      <c r="RCD21" s="41"/>
      <c r="RDC21" s="41"/>
      <c r="REB21" s="41"/>
      <c r="RFA21" s="41"/>
      <c r="RFZ21" s="41"/>
      <c r="RGY21" s="41"/>
      <c r="RHX21" s="41"/>
      <c r="RIW21" s="41"/>
      <c r="RJV21" s="41"/>
      <c r="RKU21" s="41"/>
      <c r="RLT21" s="41"/>
      <c r="RMS21" s="41"/>
      <c r="RNR21" s="41"/>
      <c r="ROQ21" s="41"/>
      <c r="RPP21" s="41"/>
      <c r="RQO21" s="41"/>
      <c r="RRN21" s="41"/>
      <c r="RSM21" s="41"/>
      <c r="RTL21" s="41"/>
      <c r="RUK21" s="41"/>
      <c r="RVJ21" s="41"/>
      <c r="RWI21" s="41"/>
      <c r="RXH21" s="41"/>
      <c r="RYG21" s="41"/>
      <c r="RZF21" s="41"/>
      <c r="SAE21" s="41"/>
      <c r="SBD21" s="41"/>
      <c r="SCC21" s="41"/>
      <c r="SDB21" s="41"/>
      <c r="SEA21" s="41"/>
      <c r="SEZ21" s="41"/>
      <c r="SFY21" s="41"/>
      <c r="SGX21" s="41"/>
      <c r="SHW21" s="41"/>
      <c r="SIV21" s="41"/>
      <c r="SJU21" s="41"/>
      <c r="SKT21" s="41"/>
      <c r="SLS21" s="41"/>
      <c r="SMR21" s="41"/>
      <c r="SNQ21" s="41"/>
      <c r="SOP21" s="41"/>
      <c r="SPO21" s="41"/>
      <c r="SQN21" s="41"/>
      <c r="SRM21" s="41"/>
      <c r="SSL21" s="41"/>
      <c r="STK21" s="41"/>
      <c r="SUJ21" s="41"/>
      <c r="SVI21" s="41"/>
      <c r="SWH21" s="41"/>
      <c r="SXG21" s="41"/>
      <c r="SYF21" s="41"/>
      <c r="SZE21" s="41"/>
      <c r="TAD21" s="41"/>
      <c r="TBC21" s="41"/>
      <c r="TCB21" s="41"/>
      <c r="TDA21" s="41"/>
      <c r="TDZ21" s="41"/>
      <c r="TEY21" s="41"/>
      <c r="TFX21" s="41"/>
      <c r="TGW21" s="41"/>
      <c r="THV21" s="41"/>
      <c r="TIU21" s="41"/>
      <c r="TJT21" s="41"/>
      <c r="TKS21" s="41"/>
      <c r="TLR21" s="41"/>
      <c r="TMQ21" s="41"/>
      <c r="TNP21" s="41"/>
      <c r="TOO21" s="41"/>
      <c r="TPN21" s="41"/>
      <c r="TQM21" s="41"/>
      <c r="TRL21" s="41"/>
      <c r="TSK21" s="41"/>
      <c r="TTJ21" s="41"/>
      <c r="TUI21" s="41"/>
      <c r="TVH21" s="41"/>
      <c r="TWG21" s="41"/>
      <c r="TXF21" s="41"/>
      <c r="TYE21" s="41"/>
      <c r="TZD21" s="41"/>
      <c r="UAC21" s="41"/>
      <c r="UBB21" s="41"/>
      <c r="UCA21" s="41"/>
      <c r="UCZ21" s="41"/>
      <c r="UDY21" s="41"/>
      <c r="UEX21" s="41"/>
      <c r="UFW21" s="41"/>
      <c r="UGV21" s="41"/>
      <c r="UHU21" s="41"/>
      <c r="UIT21" s="41"/>
      <c r="UJS21" s="41"/>
      <c r="UKR21" s="41"/>
      <c r="ULQ21" s="41"/>
      <c r="UMP21" s="41"/>
      <c r="UNO21" s="41"/>
      <c r="UON21" s="41"/>
      <c r="UPM21" s="41"/>
      <c r="UQL21" s="41"/>
      <c r="URK21" s="41"/>
      <c r="USJ21" s="41"/>
      <c r="UTI21" s="41"/>
      <c r="UUH21" s="41"/>
      <c r="UVG21" s="41"/>
      <c r="UWF21" s="41"/>
      <c r="UXE21" s="41"/>
      <c r="UYD21" s="41"/>
      <c r="UZC21" s="41"/>
      <c r="VAB21" s="41"/>
      <c r="VBA21" s="41"/>
      <c r="VBZ21" s="41"/>
      <c r="VCY21" s="41"/>
      <c r="VDX21" s="41"/>
      <c r="VEW21" s="41"/>
      <c r="VFV21" s="41"/>
      <c r="VGU21" s="41"/>
      <c r="VHT21" s="41"/>
      <c r="VIS21" s="41"/>
      <c r="VJR21" s="41"/>
      <c r="VKQ21" s="41"/>
      <c r="VLP21" s="41"/>
      <c r="VMO21" s="41"/>
      <c r="VNN21" s="41"/>
      <c r="VOM21" s="41"/>
      <c r="VPL21" s="41"/>
      <c r="VQK21" s="41"/>
      <c r="VRJ21" s="41"/>
      <c r="VSI21" s="41"/>
      <c r="VTH21" s="41"/>
      <c r="VUG21" s="41"/>
      <c r="VVF21" s="41"/>
      <c r="VWE21" s="41"/>
      <c r="VXD21" s="41"/>
      <c r="VYC21" s="41"/>
      <c r="VZB21" s="41"/>
      <c r="WAA21" s="41"/>
      <c r="WAZ21" s="41"/>
      <c r="WBY21" s="41"/>
      <c r="WCX21" s="41"/>
      <c r="WDW21" s="41"/>
      <c r="WEV21" s="41"/>
      <c r="WFU21" s="41"/>
      <c r="WGT21" s="41"/>
      <c r="WHS21" s="41"/>
      <c r="WIR21" s="41"/>
      <c r="WJQ21" s="41"/>
      <c r="WKP21" s="41"/>
      <c r="WLO21" s="41"/>
      <c r="WMN21" s="41"/>
      <c r="WNM21" s="41"/>
      <c r="WOL21" s="41"/>
      <c r="WPK21" s="41"/>
      <c r="WQJ21" s="41"/>
      <c r="WRI21" s="41"/>
      <c r="WSH21" s="41"/>
      <c r="WTG21" s="41"/>
      <c r="WUF21" s="41"/>
      <c r="WVE21" s="41"/>
      <c r="WWD21" s="41"/>
      <c r="WXC21" s="41"/>
      <c r="WYB21" s="41"/>
      <c r="WZA21" s="41"/>
      <c r="WZZ21" s="41"/>
      <c r="XAY21" s="41"/>
      <c r="XBX21" s="41"/>
      <c r="XCW21" s="41"/>
      <c r="XDV21" s="41"/>
      <c r="XEU21" s="41"/>
    </row>
    <row r="22" spans="1:1000 1025:2025 2050:3050 3075:4075 4100:5100 5125:6125 6150:7150 7175:8175 8200:9200 9225:10225 10250:11250 11275:12275 12300:13300 13325:14325 14350:15350 15375:16375" ht="13.5" hidden="1">
      <c r="A22" s="113" t="s">
        <v>42</v>
      </c>
      <c r="B22" s="68">
        <f>Table163102353[[#This Row],[-90]]</f>
        <v>1.5</v>
      </c>
      <c r="C22" s="114">
        <f>Table163102353[[#This Row],[-80]]</f>
        <v>0</v>
      </c>
      <c r="D22" s="114">
        <f>Table163102353[[#This Row],[-70]]</f>
        <v>0</v>
      </c>
      <c r="E22" s="114">
        <f>Table163102353[[#This Row],[-60]]</f>
        <v>0</v>
      </c>
      <c r="F22" s="114">
        <f>Table163102353[[#This Row],[-50]]</f>
        <v>0</v>
      </c>
      <c r="G22" s="114">
        <f>Table163102353[[#This Row],[-40]]</f>
        <v>0</v>
      </c>
      <c r="H22" s="114">
        <f>Table163102353[[#This Row],[-30]]</f>
        <v>0</v>
      </c>
      <c r="I22" s="114">
        <f>Table163102353[[#This Row],[-20]]</f>
        <v>0</v>
      </c>
      <c r="J22" s="114">
        <f>Table163102353[[#This Row],[-10]]</f>
        <v>0</v>
      </c>
      <c r="K22" s="114">
        <f>Table163102353[[#This Row],[10]]</f>
        <v>0</v>
      </c>
      <c r="L22" s="114">
        <f>Table163102353[[#This Row],[20]]</f>
        <v>0</v>
      </c>
      <c r="M22" s="114">
        <f>Table163102353[[#This Row],[30]]</f>
        <v>0</v>
      </c>
      <c r="N22" s="114">
        <f>Table163102353[[#This Row],[40]]</f>
        <v>0</v>
      </c>
      <c r="O22" s="114">
        <f>Table163102353[[#This Row],[50]]</f>
        <v>0</v>
      </c>
      <c r="P22" s="114">
        <f>Table163102353[[#This Row],[60]]</f>
        <v>0</v>
      </c>
      <c r="Q22" s="114">
        <f>Table163102353[[#This Row],[70]]</f>
        <v>0</v>
      </c>
      <c r="R22" s="114">
        <f>Table163102353[[#This Row],[80]]</f>
        <v>0</v>
      </c>
      <c r="S22" s="114">
        <f>Table163102353[[#This Row],[90]]</f>
        <v>0</v>
      </c>
      <c r="T22" s="68">
        <f>Table163102353[[#This Row],[Column1]]</f>
        <v>4</v>
      </c>
      <c r="U22" s="68">
        <f>Table163102353[[#This Row],[Column2]]</f>
        <v>5.5</v>
      </c>
      <c r="V22" s="68">
        <f>Table163102353[[#This Row],[Column3]]</f>
        <v>2.5</v>
      </c>
      <c r="W22" s="68">
        <f>Table163102353[[#This Row],[Current quarter''s scenario]]</f>
        <v>0</v>
      </c>
      <c r="X22" s="68">
        <f>Table163102353[[#This Row],[Actual inflation]]</f>
        <v>1.5</v>
      </c>
      <c r="Y22" s="68">
        <f>Table163102353[[#This Row],[Previous quarter''s scenario]]</f>
        <v>0</v>
      </c>
      <c r="Z22" s="113">
        <f>Table163102353[[#This Row],[Lower part]]</f>
        <v>2.5</v>
      </c>
      <c r="AA22" s="113">
        <f>Table163102353[[#This Row],[Target]]</f>
        <v>4</v>
      </c>
      <c r="AB22" s="113">
        <f>Table163102353[[#This Row],[Upper part]]</f>
        <v>5.5</v>
      </c>
      <c r="AC22" s="113">
        <f>Table163102353[[#This Row],[Column4]]</f>
        <v>0</v>
      </c>
      <c r="AD22" s="113"/>
    </row>
    <row r="23" spans="1:1000 1025:2025 2050:3050 3075:4075 4100:5100 5125:6125 6150:7150 7175:8175 8200:9200 9225:10225 10250:11250 11275:12275 12300:13300 13325:14325 14350:15350 15375:16375" ht="13.5" hidden="1">
      <c r="A23" s="113" t="s">
        <v>43</v>
      </c>
      <c r="B23" s="68">
        <f>Table163102353[[#This Row],[-90]]</f>
        <v>4.5999999999999996</v>
      </c>
      <c r="C23" s="114">
        <f>Table163102353[[#This Row],[-80]]</f>
        <v>0</v>
      </c>
      <c r="D23" s="114">
        <f>Table163102353[[#This Row],[-70]]</f>
        <v>0</v>
      </c>
      <c r="E23" s="114">
        <f>Table163102353[[#This Row],[-60]]</f>
        <v>0</v>
      </c>
      <c r="F23" s="114">
        <f>Table163102353[[#This Row],[-50]]</f>
        <v>0</v>
      </c>
      <c r="G23" s="114">
        <f>Table163102353[[#This Row],[-40]]</f>
        <v>0</v>
      </c>
      <c r="H23" s="114">
        <f>Table163102353[[#This Row],[-30]]</f>
        <v>0</v>
      </c>
      <c r="I23" s="114">
        <f>Table163102353[[#This Row],[-20]]</f>
        <v>0</v>
      </c>
      <c r="J23" s="114">
        <f>Table163102353[[#This Row],[-10]]</f>
        <v>0</v>
      </c>
      <c r="K23" s="114">
        <f>Table163102353[[#This Row],[10]]</f>
        <v>0</v>
      </c>
      <c r="L23" s="114">
        <f>Table163102353[[#This Row],[20]]</f>
        <v>0</v>
      </c>
      <c r="M23" s="114">
        <f>Table163102353[[#This Row],[30]]</f>
        <v>0</v>
      </c>
      <c r="N23" s="114">
        <f>Table163102353[[#This Row],[40]]</f>
        <v>0</v>
      </c>
      <c r="O23" s="114">
        <f>Table163102353[[#This Row],[50]]</f>
        <v>0</v>
      </c>
      <c r="P23" s="114">
        <f>Table163102353[[#This Row],[60]]</f>
        <v>0</v>
      </c>
      <c r="Q23" s="114">
        <f>Table163102353[[#This Row],[70]]</f>
        <v>0</v>
      </c>
      <c r="R23" s="114">
        <f>Table163102353[[#This Row],[80]]</f>
        <v>0</v>
      </c>
      <c r="S23" s="114">
        <f>Table163102353[[#This Row],[90]]</f>
        <v>0</v>
      </c>
      <c r="T23" s="68">
        <f>Table163102353[[#This Row],[Column1]]</f>
        <v>4</v>
      </c>
      <c r="U23" s="68">
        <f>Table163102353[[#This Row],[Column2]]</f>
        <v>5.5</v>
      </c>
      <c r="V23" s="68">
        <f>Table163102353[[#This Row],[Column3]]</f>
        <v>2.5</v>
      </c>
      <c r="W23" s="68">
        <f>Table163102353[[#This Row],[Current quarter''s scenario]]</f>
        <v>0</v>
      </c>
      <c r="X23" s="68">
        <f>Table163102353[[#This Row],[Actual inflation]]</f>
        <v>4.5999999999999996</v>
      </c>
      <c r="Y23" s="68">
        <f>Table163102353[[#This Row],[Previous quarter''s scenario]]</f>
        <v>0</v>
      </c>
      <c r="Z23" s="113">
        <f>Table163102353[[#This Row],[Lower part]]</f>
        <v>2.5</v>
      </c>
      <c r="AA23" s="113">
        <f>Table163102353[[#This Row],[Target]]</f>
        <v>4</v>
      </c>
      <c r="AB23" s="113">
        <f>Table163102353[[#This Row],[Upper part]]</f>
        <v>5.5</v>
      </c>
      <c r="AC23" s="113">
        <f>Table163102353[[#This Row],[Column4]]</f>
        <v>0</v>
      </c>
      <c r="AD23" s="113"/>
    </row>
    <row r="24" spans="1:1000 1025:2025 2050:3050 3075:4075 4100:5100 5125:6125 6150:7150 7175:8175 8200:9200 9225:10225 10250:11250 11275:12275 12300:13300 13325:14325 14350:15350 15375:16375" ht="16.5">
      <c r="A24" t="s">
        <v>44</v>
      </c>
      <c r="B24" s="115">
        <f>Table163102353[[#This Row],[-90]]</f>
        <v>-0.1</v>
      </c>
      <c r="C24" s="110">
        <f>Table163102353[[#This Row],[-80]]</f>
        <v>0</v>
      </c>
      <c r="D24" s="110">
        <f>Table163102353[[#This Row],[-70]]</f>
        <v>0</v>
      </c>
      <c r="E24" s="110">
        <f>Table163102353[[#This Row],[-60]]</f>
        <v>0</v>
      </c>
      <c r="F24" s="110">
        <f>Table163102353[[#This Row],[-50]]</f>
        <v>0</v>
      </c>
      <c r="G24" s="110">
        <f>Table163102353[[#This Row],[-40]]</f>
        <v>0</v>
      </c>
      <c r="H24" s="110">
        <f>Table163102353[[#This Row],[-30]]</f>
        <v>0</v>
      </c>
      <c r="I24" s="110">
        <f>Table163102353[[#This Row],[-20]]</f>
        <v>0</v>
      </c>
      <c r="J24" s="110">
        <f>Table163102353[[#This Row],[-10]]</f>
        <v>0</v>
      </c>
      <c r="K24" s="110">
        <f>Table163102353[[#This Row],[10]]</f>
        <v>0</v>
      </c>
      <c r="L24" s="110">
        <f>Table163102353[[#This Row],[20]]</f>
        <v>0</v>
      </c>
      <c r="M24" s="110">
        <f>Table163102353[[#This Row],[30]]</f>
        <v>0</v>
      </c>
      <c r="N24" s="110">
        <f>Table163102353[[#This Row],[40]]</f>
        <v>0</v>
      </c>
      <c r="O24" s="110">
        <f>Table163102353[[#This Row],[50]]</f>
        <v>0</v>
      </c>
      <c r="P24" s="110">
        <f>Table163102353[[#This Row],[60]]</f>
        <v>0</v>
      </c>
      <c r="Q24" s="110">
        <f>Table163102353[[#This Row],[70]]</f>
        <v>0</v>
      </c>
      <c r="R24" s="110">
        <f>Table163102353[[#This Row],[80]]</f>
        <v>0</v>
      </c>
      <c r="S24" s="110">
        <f>Table163102353[[#This Row],[90]]</f>
        <v>0</v>
      </c>
      <c r="T24" s="110">
        <f>Table163102353[[#This Row],[Column1]]</f>
        <v>4</v>
      </c>
      <c r="U24">
        <f>Table163102353[[#This Row],[Column2]]</f>
        <v>5.5</v>
      </c>
      <c r="V24">
        <f>Table163102353[[#This Row],[Column3]]</f>
        <v>2.5</v>
      </c>
      <c r="W24" s="116">
        <f>Table163102353[[#This Row],[Current quarter''s scenario]]</f>
        <v>0</v>
      </c>
      <c r="X24">
        <f>Table163102353[[#This Row],[Actual inflation]]</f>
        <v>-0.1</v>
      </c>
      <c r="Y24" s="116">
        <f>Table163102353[[#This Row],[Previous quarter''s scenario]]</f>
        <v>0</v>
      </c>
      <c r="Z24" s="68">
        <f>Table163102353[[#This Row],[Lower part]]</f>
        <v>2.5</v>
      </c>
      <c r="AA24" s="68">
        <f>Table163102353[[#This Row],[Target]]</f>
        <v>4</v>
      </c>
      <c r="AB24" s="68">
        <f>Table163102353[[#This Row],[Upper part]]</f>
        <v>5.5</v>
      </c>
      <c r="AC24" s="68">
        <f>Table163102353[[#This Row],[Column4]]</f>
        <v>0</v>
      </c>
      <c r="AD24" s="68"/>
    </row>
    <row r="25" spans="1:1000 1025:2025 2050:3050 3075:4075 4100:5100 5125:6125 6150:7150 7175:8175 8200:9200 9225:10225 10250:11250 11275:12275 12300:13300 13325:14325 14350:15350 15375:16375" ht="16.5">
      <c r="A25" t="s">
        <v>45</v>
      </c>
      <c r="B25" s="115">
        <f>Table163102353[[#This Row],[-90]]</f>
        <v>1.1000000000000001</v>
      </c>
      <c r="C25" s="117">
        <f>Table163102353[[#This Row],[-80]]</f>
        <v>0</v>
      </c>
      <c r="D25" s="117">
        <f>Table163102353[[#This Row],[-70]]</f>
        <v>0</v>
      </c>
      <c r="E25" s="117">
        <f>Table163102353[[#This Row],[-60]]</f>
        <v>0</v>
      </c>
      <c r="F25" s="117">
        <f>Table163102353[[#This Row],[-50]]</f>
        <v>0</v>
      </c>
      <c r="G25" s="117">
        <f>Table163102353[[#This Row],[-40]]</f>
        <v>0</v>
      </c>
      <c r="H25" s="117">
        <f>Table163102353[[#This Row],[-30]]</f>
        <v>0</v>
      </c>
      <c r="I25" s="117">
        <f>Table163102353[[#This Row],[-20]]</f>
        <v>0</v>
      </c>
      <c r="J25" s="117">
        <f>Table163102353[[#This Row],[-10]]</f>
        <v>0</v>
      </c>
      <c r="K25" s="117">
        <f>Table163102353[[#This Row],[10]]</f>
        <v>0</v>
      </c>
      <c r="L25" s="117">
        <f>Table163102353[[#This Row],[20]]</f>
        <v>0</v>
      </c>
      <c r="M25" s="117">
        <f>Table163102353[[#This Row],[30]]</f>
        <v>0</v>
      </c>
      <c r="N25" s="117">
        <f>Table163102353[[#This Row],[40]]</f>
        <v>0</v>
      </c>
      <c r="O25" s="117">
        <f>Table163102353[[#This Row],[50]]</f>
        <v>0</v>
      </c>
      <c r="P25" s="117">
        <f>Table163102353[[#This Row],[60]]</f>
        <v>0</v>
      </c>
      <c r="Q25" s="117">
        <f>Table163102353[[#This Row],[70]]</f>
        <v>0</v>
      </c>
      <c r="R25" s="117">
        <f>Table163102353[[#This Row],[80]]</f>
        <v>0</v>
      </c>
      <c r="S25" s="117">
        <f>Table163102353[[#This Row],[90]]</f>
        <v>0</v>
      </c>
      <c r="T25" s="110">
        <f>Table163102353[[#This Row],[Column1]]</f>
        <v>4</v>
      </c>
      <c r="U25">
        <f>Table163102353[[#This Row],[Column2]]</f>
        <v>5.5</v>
      </c>
      <c r="V25">
        <f>Table163102353[[#This Row],[Column3]]</f>
        <v>2.5</v>
      </c>
      <c r="W25" s="116">
        <f>Table163102353[[#This Row],[Current quarter''s scenario]]</f>
        <v>0</v>
      </c>
      <c r="X25">
        <f>Table163102353[[#This Row],[Actual inflation]]</f>
        <v>1.1000000000000001</v>
      </c>
      <c r="Y25" s="116">
        <f>Table163102353[[#This Row],[Previous quarter''s scenario]]</f>
        <v>0</v>
      </c>
      <c r="Z25" s="68">
        <f>Table163102353[[#This Row],[Lower part]]</f>
        <v>2.5</v>
      </c>
      <c r="AA25" s="68">
        <f>Table163102353[[#This Row],[Target]]</f>
        <v>4</v>
      </c>
      <c r="AB25" s="68">
        <f>Table163102353[[#This Row],[Upper part]]</f>
        <v>5.5</v>
      </c>
      <c r="AC25" s="68">
        <f>Table163102353[[#This Row],[Column4]]</f>
        <v>0</v>
      </c>
      <c r="AD25" s="68"/>
    </row>
    <row r="26" spans="1:1000 1025:2025 2050:3050 3075:4075 4100:5100 5125:6125 6150:7150 7175:8175 8200:9200 9225:10225 10250:11250 11275:12275 12300:13300 13325:14325 14350:15350 15375:16375" ht="16.5">
      <c r="A26" t="s">
        <v>46</v>
      </c>
      <c r="B26" s="115">
        <f>Table163102353[[#This Row],[-90]]</f>
        <v>1</v>
      </c>
      <c r="C26" s="115">
        <f>Table163102353[[#This Row],[-80]]</f>
        <v>0</v>
      </c>
      <c r="D26" s="115">
        <f>Table163102353[[#This Row],[-70]]</f>
        <v>0</v>
      </c>
      <c r="E26" s="115">
        <f>Table163102353[[#This Row],[-60]]</f>
        <v>0</v>
      </c>
      <c r="F26" s="115">
        <f>Table163102353[[#This Row],[-50]]</f>
        <v>0</v>
      </c>
      <c r="G26" s="115">
        <f>Table163102353[[#This Row],[-40]]</f>
        <v>0</v>
      </c>
      <c r="H26" s="115">
        <f>Table163102353[[#This Row],[-30]]</f>
        <v>0</v>
      </c>
      <c r="I26" s="115">
        <f>Table163102353[[#This Row],[-20]]</f>
        <v>0</v>
      </c>
      <c r="J26" s="115">
        <f>Table163102353[[#This Row],[-10]]</f>
        <v>0</v>
      </c>
      <c r="K26" s="115">
        <f>Table163102353[[#This Row],[10]]</f>
        <v>0</v>
      </c>
      <c r="L26" s="115">
        <f>Table163102353[[#This Row],[20]]</f>
        <v>0</v>
      </c>
      <c r="M26" s="115">
        <f>Table163102353[[#This Row],[30]]</f>
        <v>0</v>
      </c>
      <c r="N26" s="115">
        <f>Table163102353[[#This Row],[40]]</f>
        <v>0</v>
      </c>
      <c r="O26" s="115">
        <f>Table163102353[[#This Row],[50]]</f>
        <v>0</v>
      </c>
      <c r="P26" s="115">
        <f>Table163102353[[#This Row],[60]]</f>
        <v>0</v>
      </c>
      <c r="Q26" s="115">
        <f>Table163102353[[#This Row],[70]]</f>
        <v>0</v>
      </c>
      <c r="R26" s="115">
        <f>Table163102353[[#This Row],[80]]</f>
        <v>0</v>
      </c>
      <c r="S26" s="115">
        <f>Table163102353[[#This Row],[90]]</f>
        <v>0</v>
      </c>
      <c r="T26" s="110">
        <f>Table163102353[[#This Row],[Column1]]</f>
        <v>4</v>
      </c>
      <c r="U26">
        <f>Table163102353[[#This Row],[Column2]]</f>
        <v>5.5</v>
      </c>
      <c r="V26">
        <f>Table163102353[[#This Row],[Column3]]</f>
        <v>2.5</v>
      </c>
      <c r="W26" s="116">
        <f>Table163102353[[#This Row],[Current quarter''s scenario]]</f>
        <v>0</v>
      </c>
      <c r="X26">
        <f>Table163102353[[#This Row],[Actual inflation]]</f>
        <v>1</v>
      </c>
      <c r="Y26" s="116">
        <f>Table163102353[[#This Row],[Previous quarter''s scenario]]</f>
        <v>0</v>
      </c>
      <c r="Z26" s="68">
        <f>Table163102353[[#This Row],[Lower part]]</f>
        <v>2.5</v>
      </c>
      <c r="AA26" s="68">
        <f>Table163102353[[#This Row],[Target]]</f>
        <v>4</v>
      </c>
      <c r="AB26" s="68">
        <f>Table163102353[[#This Row],[Upper part]]</f>
        <v>5.5</v>
      </c>
      <c r="AC26" s="68">
        <f>Table163102353[[#This Row],[Column4]]</f>
        <v>0</v>
      </c>
      <c r="AD26" s="68"/>
    </row>
    <row r="27" spans="1:1000 1025:2025 2050:3050 3075:4075 4100:5100 5125:6125 6150:7150 7175:8175 8200:9200 9225:10225 10250:11250 11275:12275 12300:13300 13325:14325 14350:15350 15375:16375" ht="16.5">
      <c r="A27" t="s">
        <v>47</v>
      </c>
      <c r="B27" s="115">
        <f>Table163102353[[#This Row],[-90]]</f>
        <v>2.6</v>
      </c>
      <c r="C27" s="115">
        <f>Table163102353[[#This Row],[-80]]</f>
        <v>0</v>
      </c>
      <c r="D27" s="115">
        <f>Table163102353[[#This Row],[-70]]</f>
        <v>0</v>
      </c>
      <c r="E27" s="115">
        <f>Table163102353[[#This Row],[-60]]</f>
        <v>0</v>
      </c>
      <c r="F27" s="115">
        <f>Table163102353[[#This Row],[-50]]</f>
        <v>0</v>
      </c>
      <c r="G27" s="115">
        <f>Table163102353[[#This Row],[-40]]</f>
        <v>0</v>
      </c>
      <c r="H27" s="115">
        <f>Table163102353[[#This Row],[-30]]</f>
        <v>0</v>
      </c>
      <c r="I27" s="115">
        <f>Table163102353[[#This Row],[-20]]</f>
        <v>0</v>
      </c>
      <c r="J27" s="115">
        <f>Table163102353[[#This Row],[-10]]</f>
        <v>0</v>
      </c>
      <c r="K27" s="115">
        <f>Table163102353[[#This Row],[10]]</f>
        <v>0</v>
      </c>
      <c r="L27" s="115">
        <f>Table163102353[[#This Row],[20]]</f>
        <v>0</v>
      </c>
      <c r="M27" s="115">
        <f>Table163102353[[#This Row],[30]]</f>
        <v>0</v>
      </c>
      <c r="N27" s="115">
        <f>Table163102353[[#This Row],[40]]</f>
        <v>0</v>
      </c>
      <c r="O27" s="115">
        <f>Table163102353[[#This Row],[50]]</f>
        <v>0</v>
      </c>
      <c r="P27" s="115">
        <f>Table163102353[[#This Row],[60]]</f>
        <v>0</v>
      </c>
      <c r="Q27" s="115">
        <f>Table163102353[[#This Row],[70]]</f>
        <v>0</v>
      </c>
      <c r="R27" s="115">
        <f>Table163102353[[#This Row],[80]]</f>
        <v>0</v>
      </c>
      <c r="S27" s="115">
        <f>Table163102353[[#This Row],[90]]</f>
        <v>0</v>
      </c>
      <c r="T27" s="110">
        <f>Table163102353[[#This Row],[Column1]]</f>
        <v>4</v>
      </c>
      <c r="U27">
        <f>Table163102353[[#This Row],[Column2]]</f>
        <v>5.5</v>
      </c>
      <c r="V27">
        <f>Table163102353[[#This Row],[Column3]]</f>
        <v>2.5</v>
      </c>
      <c r="W27" s="116">
        <f>Table163102353[[#This Row],[Current quarter''s scenario]]</f>
        <v>0</v>
      </c>
      <c r="X27">
        <f>Table163102353[[#This Row],[Actual inflation]]</f>
        <v>2.6</v>
      </c>
      <c r="Y27" s="116">
        <f>Table163102353[[#This Row],[Previous quarter''s scenario]]</f>
        <v>0</v>
      </c>
      <c r="Z27" s="68">
        <f>Table163102353[[#This Row],[Lower part]]</f>
        <v>2.5</v>
      </c>
      <c r="AA27" s="68">
        <f>Table163102353[[#This Row],[Target]]</f>
        <v>4</v>
      </c>
      <c r="AB27" s="68">
        <f>Table163102353[[#This Row],[Upper part]]</f>
        <v>5.5</v>
      </c>
      <c r="AC27" s="68">
        <f>Table163102353[[#This Row],[Column4]]</f>
        <v>0</v>
      </c>
      <c r="AD27" s="68"/>
    </row>
    <row r="28" spans="1:1000 1025:2025 2050:3050 3075:4075 4100:5100 5125:6125 6150:7150 7175:8175 8200:9200 9225:10225 10250:11250 11275:12275 12300:13300 13325:14325 14350:15350 15375:16375" ht="16.5">
      <c r="A28" t="s">
        <v>48</v>
      </c>
      <c r="B28" s="115">
        <f>Table163102353[[#This Row],[-90]]</f>
        <v>3.7</v>
      </c>
      <c r="C28" s="115">
        <f>Table163102353[[#This Row],[-80]]</f>
        <v>0</v>
      </c>
      <c r="D28" s="115">
        <f>Table163102353[[#This Row],[-70]]</f>
        <v>0</v>
      </c>
      <c r="E28" s="115">
        <f>Table163102353[[#This Row],[-60]]</f>
        <v>0</v>
      </c>
      <c r="F28" s="115">
        <f>Table163102353[[#This Row],[-50]]</f>
        <v>0</v>
      </c>
      <c r="G28" s="115">
        <f>Table163102353[[#This Row],[-40]]</f>
        <v>0</v>
      </c>
      <c r="H28" s="115">
        <f>Table163102353[[#This Row],[-30]]</f>
        <v>0</v>
      </c>
      <c r="I28" s="115">
        <f>Table163102353[[#This Row],[-20]]</f>
        <v>0</v>
      </c>
      <c r="J28" s="115">
        <f>Table163102353[[#This Row],[-10]]</f>
        <v>0</v>
      </c>
      <c r="K28" s="115">
        <f>Table163102353[[#This Row],[10]]</f>
        <v>0</v>
      </c>
      <c r="L28" s="115">
        <f>Table163102353[[#This Row],[20]]</f>
        <v>0</v>
      </c>
      <c r="M28" s="115">
        <f>Table163102353[[#This Row],[30]]</f>
        <v>0</v>
      </c>
      <c r="N28" s="115">
        <f>Table163102353[[#This Row],[40]]</f>
        <v>0</v>
      </c>
      <c r="O28" s="115">
        <f>Table163102353[[#This Row],[50]]</f>
        <v>0</v>
      </c>
      <c r="P28" s="115">
        <f>Table163102353[[#This Row],[60]]</f>
        <v>0</v>
      </c>
      <c r="Q28" s="115">
        <f>Table163102353[[#This Row],[70]]</f>
        <v>0</v>
      </c>
      <c r="R28" s="115">
        <f>Table163102353[[#This Row],[80]]</f>
        <v>0</v>
      </c>
      <c r="S28" s="115">
        <f>Table163102353[[#This Row],[90]]</f>
        <v>0</v>
      </c>
      <c r="T28" s="110">
        <f>Table163102353[[#This Row],[Column1]]</f>
        <v>4</v>
      </c>
      <c r="U28">
        <f>Table163102353[[#This Row],[Column2]]</f>
        <v>5.5</v>
      </c>
      <c r="V28">
        <f>Table163102353[[#This Row],[Column3]]</f>
        <v>2.5</v>
      </c>
      <c r="W28">
        <f>Table163102353[[#This Row],[Current quarter''s scenario]]</f>
        <v>0</v>
      </c>
      <c r="X28">
        <f>Table163102353[[#This Row],[Actual inflation]]</f>
        <v>3.7</v>
      </c>
      <c r="Y28" s="116">
        <f>Table163102353[[#This Row],[Previous quarter''s scenario]]</f>
        <v>0</v>
      </c>
      <c r="Z28" s="68">
        <f>Table163102353[[#This Row],[Lower part]]</f>
        <v>2.5</v>
      </c>
      <c r="AA28" s="68">
        <f>Table163102353[[#This Row],[Target]]</f>
        <v>4</v>
      </c>
      <c r="AB28" s="68">
        <f>Table163102353[[#This Row],[Upper part]]</f>
        <v>5.5</v>
      </c>
      <c r="AC28" s="68">
        <f>Table163102353[[#This Row],[Column4]]</f>
        <v>0</v>
      </c>
      <c r="AD28" s="68"/>
    </row>
    <row r="29" spans="1:1000 1025:2025 2050:3050 3075:4075 4100:5100 5125:6125 6150:7150 7175:8175 8200:9200 9225:10225 10250:11250 11275:12275 12300:13300 13325:14325 14350:15350 15375:16375" ht="16.5">
      <c r="A29" t="s">
        <v>49</v>
      </c>
      <c r="B29" s="118">
        <f>Table163102353[[#This Row],[-90]]</f>
        <v>0.9</v>
      </c>
      <c r="C29" s="115">
        <f>Table163102353[[#This Row],[-80]]</f>
        <v>0</v>
      </c>
      <c r="D29" s="115">
        <f>Table163102353[[#This Row],[-70]]</f>
        <v>0</v>
      </c>
      <c r="E29" s="115">
        <f>Table163102353[[#This Row],[-60]]</f>
        <v>0</v>
      </c>
      <c r="F29" s="115">
        <f>Table163102353[[#This Row],[-50]]</f>
        <v>0</v>
      </c>
      <c r="G29" s="115">
        <f>Table163102353[[#This Row],[-40]]</f>
        <v>0</v>
      </c>
      <c r="H29" s="115">
        <f>Table163102353[[#This Row],[-30]]</f>
        <v>0</v>
      </c>
      <c r="I29" s="115">
        <f>Table163102353[[#This Row],[-20]]</f>
        <v>0</v>
      </c>
      <c r="J29" s="115">
        <f>Table163102353[[#This Row],[-10]]</f>
        <v>0</v>
      </c>
      <c r="K29" s="115">
        <f>Table163102353[[#This Row],[10]]</f>
        <v>0</v>
      </c>
      <c r="L29" s="115">
        <f>Table163102353[[#This Row],[20]]</f>
        <v>0</v>
      </c>
      <c r="M29" s="115">
        <f>Table163102353[[#This Row],[30]]</f>
        <v>0</v>
      </c>
      <c r="N29" s="115">
        <f>Table163102353[[#This Row],[40]]</f>
        <v>0</v>
      </c>
      <c r="O29" s="115">
        <f>Table163102353[[#This Row],[50]]</f>
        <v>0</v>
      </c>
      <c r="P29" s="115">
        <f>Table163102353[[#This Row],[60]]</f>
        <v>0</v>
      </c>
      <c r="Q29" s="115">
        <f>Table163102353[[#This Row],[70]]</f>
        <v>0</v>
      </c>
      <c r="R29" s="115">
        <f>Table163102353[[#This Row],[80]]</f>
        <v>0</v>
      </c>
      <c r="S29" s="115">
        <f>Table163102353[[#This Row],[90]]</f>
        <v>0</v>
      </c>
      <c r="T29" s="110">
        <f>Table163102353[[#This Row],[Column1]]</f>
        <v>4</v>
      </c>
      <c r="U29">
        <f>Table163102353[[#This Row],[Column2]]</f>
        <v>5.5</v>
      </c>
      <c r="V29">
        <f>Table163102353[[#This Row],[Column3]]</f>
        <v>2.5</v>
      </c>
      <c r="W29" s="26">
        <f>Table163102353[[#This Row],[Current quarter''s scenario]]</f>
        <v>0</v>
      </c>
      <c r="X29" s="26">
        <f>Table163102353[[#This Row],[Actual inflation]]</f>
        <v>0.9</v>
      </c>
      <c r="Y29" s="116">
        <f>Table163102353[[#This Row],[Previous quarter''s scenario]]</f>
        <v>0</v>
      </c>
      <c r="Z29" s="68">
        <f>Table163102353[[#This Row],[Lower part]]</f>
        <v>2.5</v>
      </c>
      <c r="AA29" s="68">
        <f>Table163102353[[#This Row],[Target]]</f>
        <v>4</v>
      </c>
      <c r="AB29" s="68">
        <f>Table163102353[[#This Row],[Upper part]]</f>
        <v>5.5</v>
      </c>
      <c r="AC29" s="68">
        <f>Table163102353[[#This Row],[Column4]]</f>
        <v>0</v>
      </c>
      <c r="AD29" s="68"/>
    </row>
    <row r="30" spans="1:1000 1025:2025 2050:3050 3075:4075 4100:5100 5125:6125 6150:7150 7175:8175 8200:9200 9225:10225 10250:11250 11275:12275 12300:13300 13325:14325 14350:15350 15375:16375" ht="16.5">
      <c r="A30" t="s">
        <v>50</v>
      </c>
      <c r="B30" s="118">
        <f>Table163102353[[#This Row],[-90]]</f>
        <v>3.5</v>
      </c>
      <c r="C30" s="115">
        <f>Table163102353[[#This Row],[-80]]</f>
        <v>0</v>
      </c>
      <c r="D30" s="115">
        <f>Table163102353[[#This Row],[-70]]</f>
        <v>0</v>
      </c>
      <c r="E30" s="115">
        <f>Table163102353[[#This Row],[-60]]</f>
        <v>0</v>
      </c>
      <c r="F30" s="115">
        <f>Table163102353[[#This Row],[-50]]</f>
        <v>0</v>
      </c>
      <c r="G30" s="115">
        <f>Table163102353[[#This Row],[-40]]</f>
        <v>0</v>
      </c>
      <c r="H30" s="115">
        <f>Table163102353[[#This Row],[-30]]</f>
        <v>0</v>
      </c>
      <c r="I30" s="115">
        <f>Table163102353[[#This Row],[-20]]</f>
        <v>0</v>
      </c>
      <c r="J30" s="115">
        <f>Table163102353[[#This Row],[-10]]</f>
        <v>0</v>
      </c>
      <c r="K30" s="115">
        <f>Table163102353[[#This Row],[10]]</f>
        <v>0</v>
      </c>
      <c r="L30" s="115">
        <f>Table163102353[[#This Row],[20]]</f>
        <v>0</v>
      </c>
      <c r="M30" s="115">
        <f>Table163102353[[#This Row],[30]]</f>
        <v>0</v>
      </c>
      <c r="N30" s="115">
        <f>Table163102353[[#This Row],[40]]</f>
        <v>0</v>
      </c>
      <c r="O30" s="115">
        <f>Table163102353[[#This Row],[50]]</f>
        <v>0</v>
      </c>
      <c r="P30" s="115">
        <f>Table163102353[[#This Row],[60]]</f>
        <v>0</v>
      </c>
      <c r="Q30" s="115">
        <f>Table163102353[[#This Row],[70]]</f>
        <v>0</v>
      </c>
      <c r="R30" s="115">
        <f>Table163102353[[#This Row],[80]]</f>
        <v>0</v>
      </c>
      <c r="S30" s="115">
        <f>Table163102353[[#This Row],[90]]</f>
        <v>0</v>
      </c>
      <c r="T30" s="110">
        <f>Table163102353[[#This Row],[Column1]]</f>
        <v>4</v>
      </c>
      <c r="U30">
        <f>Table163102353[[#This Row],[Column2]]</f>
        <v>5.5</v>
      </c>
      <c r="V30">
        <f>Table163102353[[#This Row],[Column3]]</f>
        <v>2.5</v>
      </c>
      <c r="W30" s="26">
        <f>Table163102353[[#This Row],[Current quarter''s scenario]]</f>
        <v>0</v>
      </c>
      <c r="X30">
        <f>Table163102353[[#This Row],[Actual inflation]]</f>
        <v>3.5</v>
      </c>
      <c r="Y30" s="116">
        <f>Table163102353[[#This Row],[Previous quarter''s scenario]]</f>
        <v>0</v>
      </c>
      <c r="Z30" s="68">
        <f>Table163102353[[#This Row],[Lower part]]</f>
        <v>2.5</v>
      </c>
      <c r="AA30" s="68">
        <f>Table163102353[[#This Row],[Target]]</f>
        <v>4</v>
      </c>
      <c r="AB30" s="68">
        <f>Table163102353[[#This Row],[Upper part]]</f>
        <v>5.5</v>
      </c>
      <c r="AC30" s="68">
        <f>Table163102353[[#This Row],[Column4]]</f>
        <v>0</v>
      </c>
      <c r="AD30" s="68"/>
    </row>
    <row r="31" spans="1:1000 1025:2025 2050:3050 3075:4075 4100:5100 5125:6125 6150:7150 7175:8175 8200:9200 9225:10225 10250:11250 11275:12275 12300:13300 13325:14325 14350:15350 15375:16375" ht="16.5">
      <c r="A31" t="s">
        <v>51</v>
      </c>
      <c r="B31" s="118">
        <f>Table163102353[[#This Row],[-90]]</f>
        <v>1.8</v>
      </c>
      <c r="C31" s="115">
        <f>Table163102353[[#This Row],[-80]]</f>
        <v>0</v>
      </c>
      <c r="D31" s="115">
        <f>Table163102353[[#This Row],[-70]]</f>
        <v>0</v>
      </c>
      <c r="E31" s="115">
        <f>Table163102353[[#This Row],[-60]]</f>
        <v>0</v>
      </c>
      <c r="F31" s="115">
        <f>Table163102353[[#This Row],[-50]]</f>
        <v>0</v>
      </c>
      <c r="G31" s="115">
        <f>Table163102353[[#This Row],[-40]]</f>
        <v>0</v>
      </c>
      <c r="H31" s="115">
        <f>Table163102353[[#This Row],[-30]]</f>
        <v>0</v>
      </c>
      <c r="I31" s="115">
        <f>Table163102353[[#This Row],[-20]]</f>
        <v>0</v>
      </c>
      <c r="J31" s="115">
        <f>Table163102353[[#This Row],[-10]]</f>
        <v>0</v>
      </c>
      <c r="K31" s="115">
        <f>Table163102353[[#This Row],[10]]</f>
        <v>0</v>
      </c>
      <c r="L31" s="115">
        <f>Table163102353[[#This Row],[20]]</f>
        <v>0</v>
      </c>
      <c r="M31" s="115">
        <f>Table163102353[[#This Row],[30]]</f>
        <v>0</v>
      </c>
      <c r="N31" s="115">
        <f>Table163102353[[#This Row],[40]]</f>
        <v>0</v>
      </c>
      <c r="O31" s="115">
        <f>Table163102353[[#This Row],[50]]</f>
        <v>0</v>
      </c>
      <c r="P31" s="115">
        <f>Table163102353[[#This Row],[60]]</f>
        <v>0</v>
      </c>
      <c r="Q31" s="115">
        <f>Table163102353[[#This Row],[70]]</f>
        <v>0</v>
      </c>
      <c r="R31" s="115">
        <f>Table163102353[[#This Row],[80]]</f>
        <v>0</v>
      </c>
      <c r="S31" s="115">
        <f>Table163102353[[#This Row],[90]]</f>
        <v>0</v>
      </c>
      <c r="T31" s="110">
        <f>Table163102353[[#This Row],[Column1]]</f>
        <v>4</v>
      </c>
      <c r="U31">
        <f>Table163102353[[#This Row],[Column2]]</f>
        <v>5.5</v>
      </c>
      <c r="V31">
        <f>Table163102353[[#This Row],[Column3]]</f>
        <v>2.5</v>
      </c>
      <c r="W31" s="26">
        <f>Table163102353[[#This Row],[Current quarter''s scenario]]</f>
        <v>0</v>
      </c>
      <c r="X31">
        <f>Table163102353[[#This Row],[Actual inflation]]</f>
        <v>1.8</v>
      </c>
      <c r="Y31" s="116">
        <f>Table163102353[[#This Row],[Previous quarter''s scenario]]</f>
        <v>0</v>
      </c>
      <c r="Z31" s="68">
        <f>Table163102353[[#This Row],[Lower part]]</f>
        <v>2.5</v>
      </c>
      <c r="AA31" s="68">
        <f>Table163102353[[#This Row],[Target]]</f>
        <v>4</v>
      </c>
      <c r="AB31" s="68">
        <f>Table163102353[[#This Row],[Upper part]]</f>
        <v>5.5</v>
      </c>
      <c r="AC31" s="68">
        <f>Table163102353[[#This Row],[Column4]]</f>
        <v>0</v>
      </c>
      <c r="AD31" s="68"/>
    </row>
    <row r="32" spans="1:1000 1025:2025 2050:3050 3075:4075 4100:5100 5125:6125 6150:7150 7175:8175 8200:9200 9225:10225 10250:11250 11275:12275 12300:13300 13325:14325 14350:15350 15375:16375" ht="16.5">
      <c r="A32" t="s">
        <v>52</v>
      </c>
      <c r="B32" s="118">
        <f>Table163102353[[#This Row],[-90]]</f>
        <v>1.9</v>
      </c>
      <c r="C32" s="115">
        <f>Table163102353[[#This Row],[-80]]</f>
        <v>0</v>
      </c>
      <c r="D32" s="115">
        <f>Table163102353[[#This Row],[-70]]</f>
        <v>0</v>
      </c>
      <c r="E32" s="115">
        <f>Table163102353[[#This Row],[-60]]</f>
        <v>0</v>
      </c>
      <c r="F32" s="115">
        <f>Table163102353[[#This Row],[-50]]</f>
        <v>0</v>
      </c>
      <c r="G32" s="115">
        <f>Table163102353[[#This Row],[-40]]</f>
        <v>0</v>
      </c>
      <c r="H32" s="115">
        <f>Table163102353[[#This Row],[-30]]</f>
        <v>0</v>
      </c>
      <c r="I32" s="115">
        <f>Table163102353[[#This Row],[-20]]</f>
        <v>0</v>
      </c>
      <c r="J32" s="115">
        <f>Table163102353[[#This Row],[-10]]</f>
        <v>0</v>
      </c>
      <c r="K32" s="115">
        <f>Table163102353[[#This Row],[10]]</f>
        <v>0</v>
      </c>
      <c r="L32" s="115">
        <f>Table163102353[[#This Row],[20]]</f>
        <v>0</v>
      </c>
      <c r="M32" s="115">
        <f>Table163102353[[#This Row],[30]]</f>
        <v>0</v>
      </c>
      <c r="N32" s="115">
        <f>Table163102353[[#This Row],[40]]</f>
        <v>0</v>
      </c>
      <c r="O32" s="115">
        <f>Table163102353[[#This Row],[50]]</f>
        <v>0</v>
      </c>
      <c r="P32" s="115">
        <f>Table163102353[[#This Row],[60]]</f>
        <v>0</v>
      </c>
      <c r="Q32" s="115">
        <f>Table163102353[[#This Row],[70]]</f>
        <v>0</v>
      </c>
      <c r="R32" s="115">
        <f>Table163102353[[#This Row],[80]]</f>
        <v>0</v>
      </c>
      <c r="S32" s="115">
        <f>Table163102353[[#This Row],[90]]</f>
        <v>0</v>
      </c>
      <c r="T32" s="110">
        <f>Table163102353[[#This Row],[Column1]]</f>
        <v>4</v>
      </c>
      <c r="U32">
        <f>Table163102353[[#This Row],[Column2]]</f>
        <v>5.5</v>
      </c>
      <c r="V32">
        <f>Table163102353[[#This Row],[Column3]]</f>
        <v>2.5</v>
      </c>
      <c r="W32">
        <f>Table163102353[[#This Row],[Current quarter''s scenario]]</f>
        <v>0</v>
      </c>
      <c r="X32">
        <f>Table163102353[[#This Row],[Actual inflation]]</f>
        <v>1.9</v>
      </c>
      <c r="Y32" s="116">
        <f>Table163102353[[#This Row],[Previous quarter''s scenario]]</f>
        <v>0</v>
      </c>
      <c r="Z32" s="68">
        <f>Table163102353[[#This Row],[Lower part]]</f>
        <v>2.5</v>
      </c>
      <c r="AA32" s="68">
        <f>Table163102353[[#This Row],[Target]]</f>
        <v>4</v>
      </c>
      <c r="AB32" s="68">
        <f>Table163102353[[#This Row],[Upper part]]</f>
        <v>5.5</v>
      </c>
      <c r="AC32" s="68">
        <f>Table163102353[[#This Row],[Column4]]</f>
        <v>0</v>
      </c>
      <c r="AD32" s="68"/>
    </row>
    <row r="33" spans="1:30" ht="16.5">
      <c r="A33" t="s">
        <v>53</v>
      </c>
      <c r="B33" s="118">
        <f>Table163102353[[#This Row],[-90]]</f>
        <v>2.5</v>
      </c>
      <c r="C33" s="115">
        <f>Table163102353[[#This Row],[-80]]</f>
        <v>0</v>
      </c>
      <c r="D33" s="115">
        <f>Table163102353[[#This Row],[-70]]</f>
        <v>0</v>
      </c>
      <c r="E33" s="115">
        <f>Table163102353[[#This Row],[-60]]</f>
        <v>0</v>
      </c>
      <c r="F33" s="115">
        <f>Table163102353[[#This Row],[-50]]</f>
        <v>0</v>
      </c>
      <c r="G33" s="115">
        <f>Table163102353[[#This Row],[-40]]</f>
        <v>0</v>
      </c>
      <c r="H33" s="115">
        <f>Table163102353[[#This Row],[-30]]</f>
        <v>0</v>
      </c>
      <c r="I33" s="115">
        <f>Table163102353[[#This Row],[-20]]</f>
        <v>0</v>
      </c>
      <c r="J33" s="115">
        <f>Table163102353[[#This Row],[-10]]</f>
        <v>0</v>
      </c>
      <c r="K33" s="115">
        <f>Table163102353[[#This Row],[10]]</f>
        <v>0</v>
      </c>
      <c r="L33" s="115">
        <f>Table163102353[[#This Row],[20]]</f>
        <v>0</v>
      </c>
      <c r="M33" s="115">
        <f>Table163102353[[#This Row],[30]]</f>
        <v>0</v>
      </c>
      <c r="N33" s="115">
        <f>Table163102353[[#This Row],[40]]</f>
        <v>0</v>
      </c>
      <c r="O33" s="115">
        <f>Table163102353[[#This Row],[50]]</f>
        <v>0</v>
      </c>
      <c r="P33" s="115">
        <f>Table163102353[[#This Row],[60]]</f>
        <v>0</v>
      </c>
      <c r="Q33" s="115">
        <f>Table163102353[[#This Row],[70]]</f>
        <v>0</v>
      </c>
      <c r="R33" s="115">
        <f>Table163102353[[#This Row],[80]]</f>
        <v>0</v>
      </c>
      <c r="S33" s="115">
        <f>Table163102353[[#This Row],[90]]</f>
        <v>0</v>
      </c>
      <c r="T33" s="110">
        <f>Table163102353[[#This Row],[Column1]]</f>
        <v>4</v>
      </c>
      <c r="U33">
        <f>Table163102353[[#This Row],[Column2]]</f>
        <v>5.5</v>
      </c>
      <c r="V33">
        <f>Table163102353[[#This Row],[Column3]]</f>
        <v>2.5</v>
      </c>
      <c r="W33">
        <f>Table163102353[[#This Row],[Current quarter''s scenario]]</f>
        <v>0</v>
      </c>
      <c r="X33">
        <f>Table163102353[[#This Row],[Actual inflation]]</f>
        <v>2.5</v>
      </c>
      <c r="Y33">
        <f>Table163102353[[#This Row],[Previous quarter''s scenario]]</f>
        <v>0</v>
      </c>
      <c r="Z33" s="68">
        <f>Table163102353[[#This Row],[Lower part]]</f>
        <v>2.5</v>
      </c>
      <c r="AA33" s="68">
        <f>Table163102353[[#This Row],[Target]]</f>
        <v>4</v>
      </c>
      <c r="AB33" s="68">
        <f>Table163102353[[#This Row],[Upper part]]</f>
        <v>5.5</v>
      </c>
      <c r="AC33" s="68">
        <f>Table163102353[[#This Row],[Column4]]</f>
        <v>0</v>
      </c>
      <c r="AD33" s="68"/>
    </row>
    <row r="34" spans="1:30" ht="16.5">
      <c r="A34" t="s">
        <v>54</v>
      </c>
      <c r="B34" s="118">
        <f>Table163102353[[#This Row],[-90]]</f>
        <v>0.5</v>
      </c>
      <c r="C34" s="115">
        <f>Table163102353[[#This Row],[-80]]</f>
        <v>0</v>
      </c>
      <c r="D34" s="115">
        <f>Table163102353[[#This Row],[-70]]</f>
        <v>0</v>
      </c>
      <c r="E34" s="115">
        <f>Table163102353[[#This Row],[-60]]</f>
        <v>0</v>
      </c>
      <c r="F34" s="115">
        <f>Table163102353[[#This Row],[-50]]</f>
        <v>0</v>
      </c>
      <c r="G34" s="115">
        <f>Table163102353[[#This Row],[-40]]</f>
        <v>0</v>
      </c>
      <c r="H34" s="115">
        <f>Table163102353[[#This Row],[-30]]</f>
        <v>0</v>
      </c>
      <c r="I34" s="115">
        <f>Table163102353[[#This Row],[-20]]</f>
        <v>0</v>
      </c>
      <c r="J34" s="115">
        <f>Table163102353[[#This Row],[-10]]</f>
        <v>0</v>
      </c>
      <c r="K34" s="115">
        <f>Table163102353[[#This Row],[10]]</f>
        <v>0</v>
      </c>
      <c r="L34" s="115">
        <f>Table163102353[[#This Row],[20]]</f>
        <v>0</v>
      </c>
      <c r="M34" s="115">
        <f>Table163102353[[#This Row],[30]]</f>
        <v>0</v>
      </c>
      <c r="N34" s="115">
        <f>Table163102353[[#This Row],[40]]</f>
        <v>0</v>
      </c>
      <c r="O34" s="115">
        <f>Table163102353[[#This Row],[50]]</f>
        <v>0</v>
      </c>
      <c r="P34" s="115">
        <f>Table163102353[[#This Row],[60]]</f>
        <v>0</v>
      </c>
      <c r="Q34" s="115">
        <f>Table163102353[[#This Row],[70]]</f>
        <v>0</v>
      </c>
      <c r="R34" s="115">
        <f>Table163102353[[#This Row],[80]]</f>
        <v>0</v>
      </c>
      <c r="S34" s="115">
        <f>Table163102353[[#This Row],[90]]</f>
        <v>0</v>
      </c>
      <c r="T34" s="110">
        <f>Table163102353[[#This Row],[Column1]]</f>
        <v>4</v>
      </c>
      <c r="U34">
        <f>Table163102353[[#This Row],[Column2]]</f>
        <v>5.5</v>
      </c>
      <c r="V34">
        <f>Table163102353[[#This Row],[Column3]]</f>
        <v>2.5</v>
      </c>
      <c r="W34" s="26">
        <f>Table163102353[[#This Row],[Current quarter''s scenario]]</f>
        <v>0</v>
      </c>
      <c r="X34" s="26">
        <f>Table163102353[[#This Row],[Actual inflation]]</f>
        <v>0.5</v>
      </c>
      <c r="Y34" s="26">
        <f>Table163102353[[#This Row],[Previous quarter''s scenario]]</f>
        <v>0</v>
      </c>
      <c r="Z34" s="68">
        <f>Table163102353[[#This Row],[Lower part]]</f>
        <v>2.5</v>
      </c>
      <c r="AA34" s="68">
        <f>Table163102353[[#This Row],[Target]]</f>
        <v>4</v>
      </c>
      <c r="AB34" s="68">
        <f>Table163102353[[#This Row],[Upper part]]</f>
        <v>5.5</v>
      </c>
      <c r="AC34" s="68">
        <f>Table163102353[[#This Row],[Column4]]</f>
        <v>0</v>
      </c>
      <c r="AD34" s="68"/>
    </row>
    <row r="35" spans="1:30" ht="16.5">
      <c r="A35" t="s">
        <v>55</v>
      </c>
      <c r="B35" s="118">
        <f>Table163102353[[#This Row],[-90]]</f>
        <v>0.7</v>
      </c>
      <c r="C35" s="115">
        <f>Table163102353[[#This Row],[-80]]</f>
        <v>0</v>
      </c>
      <c r="D35" s="115">
        <f>Table163102353[[#This Row],[-70]]</f>
        <v>0</v>
      </c>
      <c r="E35" s="115">
        <f>Table163102353[[#This Row],[-60]]</f>
        <v>0</v>
      </c>
      <c r="F35" s="115">
        <f>Table163102353[[#This Row],[-50]]</f>
        <v>0</v>
      </c>
      <c r="G35" s="115">
        <f>Table163102353[[#This Row],[-40]]</f>
        <v>0</v>
      </c>
      <c r="H35" s="115">
        <f>Table163102353[[#This Row],[-30]]</f>
        <v>0</v>
      </c>
      <c r="I35" s="115">
        <f>Table163102353[[#This Row],[-20]]</f>
        <v>0</v>
      </c>
      <c r="J35" s="115">
        <f>Table163102353[[#This Row],[-10]]</f>
        <v>0</v>
      </c>
      <c r="K35" s="115">
        <f>Table163102353[[#This Row],[10]]</f>
        <v>0</v>
      </c>
      <c r="L35" s="115">
        <f>Table163102353[[#This Row],[20]]</f>
        <v>0</v>
      </c>
      <c r="M35" s="115">
        <f>Table163102353[[#This Row],[30]]</f>
        <v>0</v>
      </c>
      <c r="N35" s="115">
        <f>Table163102353[[#This Row],[40]]</f>
        <v>0</v>
      </c>
      <c r="O35" s="115">
        <f>Table163102353[[#This Row],[50]]</f>
        <v>0</v>
      </c>
      <c r="P35" s="115">
        <f>Table163102353[[#This Row],[60]]</f>
        <v>0</v>
      </c>
      <c r="Q35" s="115">
        <f>Table163102353[[#This Row],[70]]</f>
        <v>0</v>
      </c>
      <c r="R35" s="115">
        <f>Table163102353[[#This Row],[80]]</f>
        <v>0</v>
      </c>
      <c r="S35" s="115">
        <f>Table163102353[[#This Row],[90]]</f>
        <v>0</v>
      </c>
      <c r="T35" s="110">
        <f>Table163102353[[#This Row],[Column1]]</f>
        <v>4</v>
      </c>
      <c r="U35">
        <f>Table163102353[[#This Row],[Column2]]</f>
        <v>5.5</v>
      </c>
      <c r="V35">
        <f>Table163102353[[#This Row],[Column3]]</f>
        <v>2.5</v>
      </c>
      <c r="W35" s="26">
        <f>Table163102353[[#This Row],[Current quarter''s scenario]]</f>
        <v>0</v>
      </c>
      <c r="X35" s="26">
        <f>Table163102353[[#This Row],[Actual inflation]]</f>
        <v>0.7</v>
      </c>
      <c r="Y35" s="26">
        <f>Table163102353[[#This Row],[Previous quarter''s scenario]]</f>
        <v>0</v>
      </c>
      <c r="Z35" s="68">
        <f>Table163102353[[#This Row],[Lower part]]</f>
        <v>2.5</v>
      </c>
      <c r="AA35" s="68">
        <f>Table163102353[[#This Row],[Target]]</f>
        <v>4</v>
      </c>
      <c r="AB35" s="68">
        <f>Table163102353[[#This Row],[Upper part]]</f>
        <v>5.5</v>
      </c>
      <c r="AC35" s="68">
        <f>Table163102353[[#This Row],[Column4]]</f>
        <v>0</v>
      </c>
      <c r="AD35" s="68"/>
    </row>
    <row r="36" spans="1:30" ht="16.5">
      <c r="A36" t="s">
        <v>56</v>
      </c>
      <c r="B36" s="118">
        <f>Table163102353[[#This Row],[-90]]</f>
        <v>-0.1</v>
      </c>
      <c r="C36" s="115">
        <f>Table163102353[[#This Row],[-80]]</f>
        <v>0</v>
      </c>
      <c r="D36" s="115">
        <f>Table163102353[[#This Row],[-70]]</f>
        <v>0</v>
      </c>
      <c r="E36" s="115">
        <f>Table163102353[[#This Row],[-60]]</f>
        <v>0</v>
      </c>
      <c r="F36" s="115">
        <f>Table163102353[[#This Row],[-50]]</f>
        <v>0</v>
      </c>
      <c r="G36" s="115">
        <f>Table163102353[[#This Row],[-40]]</f>
        <v>0</v>
      </c>
      <c r="H36" s="115">
        <f>Table163102353[[#This Row],[-30]]</f>
        <v>0</v>
      </c>
      <c r="I36" s="115">
        <f>Table163102353[[#This Row],[-20]]</f>
        <v>0</v>
      </c>
      <c r="J36" s="115">
        <f>Table163102353[[#This Row],[-10]]</f>
        <v>0</v>
      </c>
      <c r="K36" s="115">
        <f>Table163102353[[#This Row],[10]]</f>
        <v>0</v>
      </c>
      <c r="L36" s="115">
        <f>Table163102353[[#This Row],[20]]</f>
        <v>0</v>
      </c>
      <c r="M36" s="115">
        <f>Table163102353[[#This Row],[30]]</f>
        <v>0</v>
      </c>
      <c r="N36" s="115">
        <f>Table163102353[[#This Row],[40]]</f>
        <v>0</v>
      </c>
      <c r="O36" s="115">
        <f>Table163102353[[#This Row],[50]]</f>
        <v>0</v>
      </c>
      <c r="P36" s="115">
        <f>Table163102353[[#This Row],[60]]</f>
        <v>0</v>
      </c>
      <c r="Q36" s="115">
        <f>Table163102353[[#This Row],[70]]</f>
        <v>0</v>
      </c>
      <c r="R36" s="115">
        <f>Table163102353[[#This Row],[80]]</f>
        <v>0</v>
      </c>
      <c r="S36" s="115">
        <f>Table163102353[[#This Row],[90]]</f>
        <v>0</v>
      </c>
      <c r="T36" s="110">
        <f>Table163102353[[#This Row],[Column1]]</f>
        <v>4</v>
      </c>
      <c r="U36">
        <f>Table163102353[[#This Row],[Column2]]</f>
        <v>5.5</v>
      </c>
      <c r="V36">
        <f>Table163102353[[#This Row],[Column3]]</f>
        <v>2.5</v>
      </c>
      <c r="W36" s="26">
        <f>Table163102353[[#This Row],[Current quarter''s scenario]]</f>
        <v>0</v>
      </c>
      <c r="X36" s="26">
        <f>Table163102353[[#This Row],[Actual inflation]]</f>
        <v>-0.1</v>
      </c>
      <c r="Y36" s="26">
        <f>Table163102353[[#This Row],[Previous quarter''s scenario]]</f>
        <v>0</v>
      </c>
      <c r="Z36" s="68">
        <f>Table163102353[[#This Row],[Lower part]]</f>
        <v>2.5</v>
      </c>
      <c r="AA36" s="68">
        <f>Table163102353[[#This Row],[Target]]</f>
        <v>4</v>
      </c>
      <c r="AB36" s="68">
        <f>Table163102353[[#This Row],[Upper part]]</f>
        <v>5.5</v>
      </c>
      <c r="AC36" s="68">
        <f>Table163102353[[#This Row],[Column4]]</f>
        <v>0</v>
      </c>
      <c r="AD36" s="68"/>
    </row>
    <row r="37" spans="1:30" ht="16.5">
      <c r="A37" t="s">
        <v>57</v>
      </c>
      <c r="B37" s="118">
        <f>Table163102353[[#This Row],[-90]]</f>
        <v>1.7</v>
      </c>
      <c r="C37" s="119">
        <f>Table163102353[[#This Row],[-80]]</f>
        <v>0</v>
      </c>
      <c r="D37" s="119">
        <f>Table163102353[[#This Row],[-70]]</f>
        <v>0</v>
      </c>
      <c r="E37" s="119">
        <f>Table163102353[[#This Row],[-60]]</f>
        <v>0</v>
      </c>
      <c r="F37" s="119">
        <f>Table163102353[[#This Row],[-50]]</f>
        <v>0</v>
      </c>
      <c r="G37" s="119">
        <f>Table163102353[[#This Row],[-40]]</f>
        <v>0</v>
      </c>
      <c r="H37" s="119">
        <f>Table163102353[[#This Row],[-30]]</f>
        <v>0</v>
      </c>
      <c r="I37" s="119">
        <f>Table163102353[[#This Row],[-20]]</f>
        <v>0</v>
      </c>
      <c r="J37" s="119">
        <f>Table163102353[[#This Row],[-10]]</f>
        <v>0</v>
      </c>
      <c r="K37" s="119">
        <f>Table163102353[[#This Row],[10]]</f>
        <v>0</v>
      </c>
      <c r="L37" s="119">
        <f>Table163102353[[#This Row],[20]]</f>
        <v>0</v>
      </c>
      <c r="M37" s="119">
        <f>Table163102353[[#This Row],[30]]</f>
        <v>0</v>
      </c>
      <c r="N37" s="119">
        <f>Table163102353[[#This Row],[40]]</f>
        <v>0</v>
      </c>
      <c r="O37" s="119">
        <f>Table163102353[[#This Row],[50]]</f>
        <v>0</v>
      </c>
      <c r="P37" s="119">
        <f>Table163102353[[#This Row],[60]]</f>
        <v>0</v>
      </c>
      <c r="Q37" s="119">
        <f>Table163102353[[#This Row],[70]]</f>
        <v>0</v>
      </c>
      <c r="R37" s="119">
        <f>Table163102353[[#This Row],[80]]</f>
        <v>0</v>
      </c>
      <c r="S37" s="119">
        <f>Table163102353[[#This Row],[90]]</f>
        <v>0</v>
      </c>
      <c r="T37" s="110">
        <f>Table163102353[[#This Row],[Column1]]</f>
        <v>4</v>
      </c>
      <c r="U37">
        <f>Table163102353[[#This Row],[Column2]]</f>
        <v>5.5</v>
      </c>
      <c r="V37">
        <f>Table163102353[[#This Row],[Column3]]</f>
        <v>2.5</v>
      </c>
      <c r="W37" s="26">
        <f>Table163102353[[#This Row],[Current quarter''s scenario]]</f>
        <v>0</v>
      </c>
      <c r="X37" s="26">
        <f>Table163102353[[#This Row],[Actual inflation]]</f>
        <v>1.7</v>
      </c>
      <c r="Y37" s="26">
        <f>Table163102353[[#This Row],[Previous quarter''s scenario]]</f>
        <v>0</v>
      </c>
      <c r="Z37" s="68">
        <f>Table163102353[[#This Row],[Lower part]]</f>
        <v>2.5</v>
      </c>
      <c r="AA37" s="68">
        <f>Table163102353[[#This Row],[Target]]</f>
        <v>4</v>
      </c>
      <c r="AB37" s="68">
        <f>Table163102353[[#This Row],[Upper part]]</f>
        <v>5.5</v>
      </c>
      <c r="AC37" s="68">
        <f>Table163102353[[#This Row],[Column4]]</f>
        <v>0</v>
      </c>
      <c r="AD37" s="68"/>
    </row>
    <row r="38" spans="1:30" ht="16.5">
      <c r="A38" t="s">
        <v>58</v>
      </c>
      <c r="B38" s="118">
        <f>Table163102353[[#This Row],[-90]]</f>
        <v>1.4</v>
      </c>
      <c r="C38" s="119">
        <f>Table163102353[[#This Row],[-80]]</f>
        <v>0</v>
      </c>
      <c r="D38" s="119">
        <f>Table163102353[[#This Row],[-70]]</f>
        <v>0</v>
      </c>
      <c r="E38" s="119">
        <f>Table163102353[[#This Row],[-60]]</f>
        <v>0</v>
      </c>
      <c r="F38" s="119">
        <f>Table163102353[[#This Row],[-50]]</f>
        <v>0</v>
      </c>
      <c r="G38" s="119">
        <f>Table163102353[[#This Row],[-40]]</f>
        <v>0</v>
      </c>
      <c r="H38" s="119">
        <f>Table163102353[[#This Row],[-30]]</f>
        <v>0</v>
      </c>
      <c r="I38" s="119">
        <f>Table163102353[[#This Row],[-20]]</f>
        <v>0</v>
      </c>
      <c r="J38" s="119">
        <f>Table163102353[[#This Row],[-10]]</f>
        <v>0</v>
      </c>
      <c r="K38" s="119">
        <f>Table163102353[[#This Row],[10]]</f>
        <v>0</v>
      </c>
      <c r="L38" s="119">
        <f>Table163102353[[#This Row],[20]]</f>
        <v>0</v>
      </c>
      <c r="M38" s="119">
        <f>Table163102353[[#This Row],[30]]</f>
        <v>0</v>
      </c>
      <c r="N38" s="119">
        <f>Table163102353[[#This Row],[40]]</f>
        <v>0</v>
      </c>
      <c r="O38" s="119">
        <f>Table163102353[[#This Row],[50]]</f>
        <v>0</v>
      </c>
      <c r="P38" s="119">
        <f>Table163102353[[#This Row],[60]]</f>
        <v>0</v>
      </c>
      <c r="Q38" s="119">
        <f>Table163102353[[#This Row],[70]]</f>
        <v>0</v>
      </c>
      <c r="R38" s="119">
        <f>Table163102353[[#This Row],[80]]</f>
        <v>0</v>
      </c>
      <c r="S38" s="119">
        <f>Table163102353[[#This Row],[90]]</f>
        <v>0</v>
      </c>
      <c r="T38" s="110">
        <f>Table163102353[[#This Row],[Column1]]</f>
        <v>4</v>
      </c>
      <c r="U38">
        <f>Table163102353[[#This Row],[Column2]]</f>
        <v>5.5</v>
      </c>
      <c r="V38">
        <f>Table163102353[[#This Row],[Column3]]</f>
        <v>2.5</v>
      </c>
      <c r="W38" s="116">
        <f>Table163102353[[#This Row],[Current quarter''s scenario]]</f>
        <v>0</v>
      </c>
      <c r="X38" s="116">
        <f>Table163102353[[#This Row],[Actual inflation]]</f>
        <v>1.4</v>
      </c>
      <c r="Y38" s="116">
        <f>Table163102353[[#This Row],[Previous quarter''s scenario]]</f>
        <v>0</v>
      </c>
      <c r="Z38" s="68">
        <f>Table163102353[[#This Row],[Lower part]]</f>
        <v>2.5</v>
      </c>
      <c r="AA38" s="68">
        <f>Table163102353[[#This Row],[Target]]</f>
        <v>4</v>
      </c>
      <c r="AB38" s="68">
        <f>Table163102353[[#This Row],[Upper part]]</f>
        <v>5.5</v>
      </c>
      <c r="AC38" s="68">
        <f>Table163102353[[#This Row],[Column4]]</f>
        <v>0</v>
      </c>
      <c r="AD38" s="68"/>
    </row>
    <row r="39" spans="1:30" ht="16.5">
      <c r="A39" t="s">
        <v>59</v>
      </c>
      <c r="B39" s="118">
        <f>Table163102353[[#This Row],[-90]]</f>
        <v>3.6</v>
      </c>
      <c r="C39" s="119">
        <f>Table163102353[[#This Row],[-80]]</f>
        <v>0</v>
      </c>
      <c r="D39" s="119">
        <f>Table163102353[[#This Row],[-70]]</f>
        <v>0</v>
      </c>
      <c r="E39" s="119">
        <f>Table163102353[[#This Row],[-60]]</f>
        <v>0</v>
      </c>
      <c r="F39" s="119">
        <f>Table163102353[[#This Row],[-50]]</f>
        <v>0</v>
      </c>
      <c r="G39" s="119">
        <f>Table163102353[[#This Row],[-40]]</f>
        <v>0</v>
      </c>
      <c r="H39" s="119">
        <f>Table163102353[[#This Row],[-30]]</f>
        <v>0</v>
      </c>
      <c r="I39" s="119">
        <f>Table163102353[[#This Row],[-20]]</f>
        <v>0</v>
      </c>
      <c r="J39" s="119">
        <f>Table163102353[[#This Row],[-10]]</f>
        <v>0</v>
      </c>
      <c r="K39" s="119">
        <f>Table163102353[[#This Row],[10]]</f>
        <v>0</v>
      </c>
      <c r="L39" s="119">
        <f>Table163102353[[#This Row],[20]]</f>
        <v>0</v>
      </c>
      <c r="M39" s="119">
        <f>Table163102353[[#This Row],[30]]</f>
        <v>0</v>
      </c>
      <c r="N39" s="119">
        <f>Table163102353[[#This Row],[40]]</f>
        <v>0</v>
      </c>
      <c r="O39" s="119">
        <f>Table163102353[[#This Row],[50]]</f>
        <v>0</v>
      </c>
      <c r="P39" s="119">
        <f>Table163102353[[#This Row],[60]]</f>
        <v>0</v>
      </c>
      <c r="Q39" s="119">
        <f>Table163102353[[#This Row],[70]]</f>
        <v>0</v>
      </c>
      <c r="R39" s="119">
        <f>Table163102353[[#This Row],[80]]</f>
        <v>0</v>
      </c>
      <c r="S39" s="119">
        <f>Table163102353[[#This Row],[90]]</f>
        <v>0</v>
      </c>
      <c r="T39" s="110">
        <f>Table163102353[[#This Row],[Column1]]</f>
        <v>4</v>
      </c>
      <c r="U39">
        <f>Table163102353[[#This Row],[Column2]]</f>
        <v>5.5</v>
      </c>
      <c r="V39">
        <f>Table163102353[[#This Row],[Column3]]</f>
        <v>2.5</v>
      </c>
      <c r="W39" s="116">
        <f>Table163102353[[#This Row],[Current quarter''s scenario]]</f>
        <v>0</v>
      </c>
      <c r="X39" s="116">
        <f>Table163102353[[#This Row],[Actual inflation]]</f>
        <v>3.6</v>
      </c>
      <c r="Y39" s="116">
        <f>Table163102353[[#This Row],[Previous quarter''s scenario]]</f>
        <v>0</v>
      </c>
      <c r="Z39" s="68">
        <f>Table163102353[[#This Row],[Lower part]]</f>
        <v>2.5</v>
      </c>
      <c r="AA39" s="68">
        <f>Table163102353[[#This Row],[Target]]</f>
        <v>4</v>
      </c>
      <c r="AB39" s="68">
        <f>Table163102353[[#This Row],[Upper part]]</f>
        <v>5.5</v>
      </c>
      <c r="AC39" s="68">
        <f>Table163102353[[#This Row],[Column4]]</f>
        <v>0</v>
      </c>
      <c r="AD39" s="68"/>
    </row>
    <row r="40" spans="1:30" ht="16.5">
      <c r="A40" t="s">
        <v>60</v>
      </c>
      <c r="B40" s="118">
        <f>Table163102353[[#This Row],[-90]]</f>
        <v>5.8</v>
      </c>
      <c r="C40" s="119">
        <f>Table163102353[[#This Row],[-80]]</f>
        <v>0</v>
      </c>
      <c r="D40" s="119">
        <f>Table163102353[[#This Row],[-70]]</f>
        <v>0</v>
      </c>
      <c r="E40" s="119">
        <f>Table163102353[[#This Row],[-60]]</f>
        <v>0</v>
      </c>
      <c r="F40" s="119">
        <f>Table163102353[[#This Row],[-50]]</f>
        <v>0</v>
      </c>
      <c r="G40" s="119">
        <f>Table163102353[[#This Row],[-40]]</f>
        <v>0</v>
      </c>
      <c r="H40" s="119">
        <f>Table163102353[[#This Row],[-30]]</f>
        <v>0</v>
      </c>
      <c r="I40" s="119">
        <f>Table163102353[[#This Row],[-20]]</f>
        <v>0</v>
      </c>
      <c r="J40" s="119">
        <f>Table163102353[[#This Row],[-10]]</f>
        <v>0</v>
      </c>
      <c r="K40" s="119">
        <f>Table163102353[[#This Row],[10]]</f>
        <v>0</v>
      </c>
      <c r="L40" s="119">
        <f>Table163102353[[#This Row],[20]]</f>
        <v>0</v>
      </c>
      <c r="M40" s="119">
        <f>Table163102353[[#This Row],[30]]</f>
        <v>0</v>
      </c>
      <c r="N40" s="119">
        <f>Table163102353[[#This Row],[40]]</f>
        <v>0</v>
      </c>
      <c r="O40" s="119">
        <f>Table163102353[[#This Row],[50]]</f>
        <v>0</v>
      </c>
      <c r="P40" s="119">
        <f>Table163102353[[#This Row],[60]]</f>
        <v>0</v>
      </c>
      <c r="Q40" s="119">
        <f>Table163102353[[#This Row],[70]]</f>
        <v>0</v>
      </c>
      <c r="R40" s="119">
        <f>Table163102353[[#This Row],[80]]</f>
        <v>0</v>
      </c>
      <c r="S40" s="119">
        <f>Table163102353[[#This Row],[90]]</f>
        <v>0</v>
      </c>
      <c r="T40" s="110">
        <f>Table163102353[[#This Row],[Column1]]</f>
        <v>4</v>
      </c>
      <c r="U40">
        <f>Table163102353[[#This Row],[Column2]]</f>
        <v>5.5</v>
      </c>
      <c r="V40">
        <f>Table163102353[[#This Row],[Column3]]</f>
        <v>2.5</v>
      </c>
      <c r="W40" s="116">
        <f>Table163102353[[#This Row],[Current quarter''s scenario]]</f>
        <v>0</v>
      </c>
      <c r="X40" s="116">
        <f>Table163102353[[#This Row],[Actual inflation]]</f>
        <v>5.7</v>
      </c>
      <c r="Y40" s="116">
        <f>Table163102353[[#This Row],[Previous quarter''s scenario]]</f>
        <v>0</v>
      </c>
      <c r="Z40" s="68">
        <f>Table163102353[[#This Row],[Lower part]]</f>
        <v>2.5</v>
      </c>
      <c r="AA40" s="68">
        <f>Table163102353[[#This Row],[Target]]</f>
        <v>4</v>
      </c>
      <c r="AB40" s="68">
        <f>Table163102353[[#This Row],[Upper part]]</f>
        <v>5.5</v>
      </c>
      <c r="AC40" s="68">
        <f>Table163102353[[#This Row],[Column4]]</f>
        <v>0</v>
      </c>
      <c r="AD40" s="68"/>
    </row>
    <row r="41" spans="1:30" ht="16.5">
      <c r="A41" t="s">
        <v>61</v>
      </c>
      <c r="B41" s="118">
        <f>Table163102353[[#This Row],[-90]]</f>
        <v>6.5</v>
      </c>
      <c r="C41" s="119">
        <f>Table163102353[[#This Row],[-80]]</f>
        <v>0</v>
      </c>
      <c r="D41" s="119">
        <f>Table163102353[[#This Row],[-70]]</f>
        <v>0</v>
      </c>
      <c r="E41" s="119">
        <f>Table163102353[[#This Row],[-60]]</f>
        <v>0</v>
      </c>
      <c r="F41" s="119">
        <f>Table163102353[[#This Row],[-50]]</f>
        <v>0</v>
      </c>
      <c r="G41" s="119">
        <f>Table163102353[[#This Row],[-40]]</f>
        <v>0</v>
      </c>
      <c r="H41" s="119">
        <f>Table163102353[[#This Row],[-30]]</f>
        <v>0</v>
      </c>
      <c r="I41" s="119">
        <f>Table163102353[[#This Row],[-20]]</f>
        <v>0</v>
      </c>
      <c r="J41" s="119">
        <f>Table163102353[[#This Row],[-10]]</f>
        <v>0</v>
      </c>
      <c r="K41" s="119">
        <f>Table163102353[[#This Row],[10]]</f>
        <v>0</v>
      </c>
      <c r="L41" s="119">
        <f>Table163102353[[#This Row],[20]]</f>
        <v>0</v>
      </c>
      <c r="M41" s="119">
        <f>Table163102353[[#This Row],[30]]</f>
        <v>0</v>
      </c>
      <c r="N41" s="119">
        <f>Table163102353[[#This Row],[40]]</f>
        <v>0</v>
      </c>
      <c r="O41" s="119">
        <f>Table163102353[[#This Row],[50]]</f>
        <v>0</v>
      </c>
      <c r="P41" s="119">
        <f>Table163102353[[#This Row],[60]]</f>
        <v>0</v>
      </c>
      <c r="Q41" s="119">
        <f>Table163102353[[#This Row],[70]]</f>
        <v>0</v>
      </c>
      <c r="R41" s="119">
        <f>Table163102353[[#This Row],[80]]</f>
        <v>0</v>
      </c>
      <c r="S41" s="119">
        <f>Table163102353[[#This Row],[90]]</f>
        <v>0</v>
      </c>
      <c r="T41" s="110">
        <f>Table163102353[[#This Row],[Column1]]</f>
        <v>4</v>
      </c>
      <c r="U41">
        <f>Table163102353[[#This Row],[Column2]]</f>
        <v>5.5</v>
      </c>
      <c r="V41">
        <f>Table163102353[[#This Row],[Column3]]</f>
        <v>2.5</v>
      </c>
      <c r="W41" s="116">
        <f>Table163102353[[#This Row],[Current quarter''s scenario]]</f>
        <v>0</v>
      </c>
      <c r="X41" s="116">
        <f>Table163102353[[#This Row],[Actual inflation]]</f>
        <v>6.5</v>
      </c>
      <c r="Y41" s="116">
        <f>Table163102353[[#This Row],[Previous quarter''s scenario]]</f>
        <v>0</v>
      </c>
      <c r="Z41" s="68">
        <f>Table163102353[[#This Row],[Lower part]]</f>
        <v>2.5</v>
      </c>
      <c r="AA41" s="68">
        <f>Table163102353[[#This Row],[Target]]</f>
        <v>4</v>
      </c>
      <c r="AB41" s="68">
        <f>Table163102353[[#This Row],[Upper part]]</f>
        <v>5.5</v>
      </c>
      <c r="AC41" s="68">
        <f>Table163102353[[#This Row],[Column4]]</f>
        <v>0</v>
      </c>
      <c r="AD41" s="68"/>
    </row>
    <row r="42" spans="1:30" ht="16.5">
      <c r="A42" t="s">
        <v>62</v>
      </c>
      <c r="B42" s="118">
        <f>Table163102353[[#This Row],[-90]]</f>
        <v>8.9</v>
      </c>
      <c r="C42" s="119">
        <f>Table163102353[[#This Row],[-80]]</f>
        <v>0</v>
      </c>
      <c r="D42" s="119">
        <f>Table163102353[[#This Row],[-70]]</f>
        <v>0</v>
      </c>
      <c r="E42" s="119">
        <f>Table163102353[[#This Row],[-60]]</f>
        <v>0</v>
      </c>
      <c r="F42" s="119">
        <f>Table163102353[[#This Row],[-50]]</f>
        <v>0</v>
      </c>
      <c r="G42" s="119">
        <f>Table163102353[[#This Row],[-40]]</f>
        <v>0</v>
      </c>
      <c r="H42" s="119">
        <f>Table163102353[[#This Row],[-30]]</f>
        <v>0</v>
      </c>
      <c r="I42" s="119">
        <f>Table163102353[[#This Row],[-20]]</f>
        <v>0</v>
      </c>
      <c r="J42" s="119">
        <f>Table163102353[[#This Row],[-10]]</f>
        <v>0</v>
      </c>
      <c r="K42" s="119">
        <f>Table163102353[[#This Row],[10]]</f>
        <v>0</v>
      </c>
      <c r="L42" s="119">
        <f>Table163102353[[#This Row],[20]]</f>
        <v>0</v>
      </c>
      <c r="M42" s="119">
        <f>Table163102353[[#This Row],[30]]</f>
        <v>0</v>
      </c>
      <c r="N42" s="119">
        <f>Table163102353[[#This Row],[40]]</f>
        <v>0</v>
      </c>
      <c r="O42" s="119">
        <f>Table163102353[[#This Row],[50]]</f>
        <v>0</v>
      </c>
      <c r="P42" s="119">
        <f>Table163102353[[#This Row],[60]]</f>
        <v>0</v>
      </c>
      <c r="Q42" s="119">
        <f>Table163102353[[#This Row],[70]]</f>
        <v>0</v>
      </c>
      <c r="R42" s="119">
        <f>Table163102353[[#This Row],[80]]</f>
        <v>0</v>
      </c>
      <c r="S42" s="119">
        <f>Table163102353[[#This Row],[90]]</f>
        <v>0</v>
      </c>
      <c r="T42" s="110">
        <f>Table163102353[[#This Row],[Column1]]</f>
        <v>4</v>
      </c>
      <c r="U42">
        <f>Table163102353[[#This Row],[Column2]]</f>
        <v>5.5</v>
      </c>
      <c r="V42">
        <f>Table163102353[[#This Row],[Column3]]</f>
        <v>2.5</v>
      </c>
      <c r="W42" s="116">
        <f>Table163102353[[#This Row],[Current quarter''s scenario]]</f>
        <v>0</v>
      </c>
      <c r="X42" s="116">
        <f>Table163102353[[#This Row],[Actual inflation]]</f>
        <v>8.9</v>
      </c>
      <c r="Y42" s="116">
        <f>Table163102353[[#This Row],[Previous quarter''s scenario]]</f>
        <v>0</v>
      </c>
      <c r="Z42" s="68">
        <f>Table163102353[[#This Row],[Lower part]]</f>
        <v>2.5</v>
      </c>
      <c r="AA42" s="68">
        <f>Table163102353[[#This Row],[Target]]</f>
        <v>4</v>
      </c>
      <c r="AB42" s="68">
        <f>Table163102353[[#This Row],[Upper part]]</f>
        <v>5.5</v>
      </c>
      <c r="AC42" s="68">
        <f>Table163102353[[#This Row],[Column4]]</f>
        <v>0</v>
      </c>
      <c r="AD42" s="68"/>
    </row>
    <row r="43" spans="1:30" ht="16.5">
      <c r="A43" t="s">
        <v>63</v>
      </c>
      <c r="B43" s="118">
        <f>Table163102353[[#This Row],[-90]]</f>
        <v>7.7</v>
      </c>
      <c r="C43" s="119">
        <f>Table163102353[[#This Row],[-80]]</f>
        <v>0</v>
      </c>
      <c r="D43" s="119">
        <f>Table163102353[[#This Row],[-70]]</f>
        <v>0</v>
      </c>
      <c r="E43" s="119">
        <f>Table163102353[[#This Row],[-60]]</f>
        <v>0</v>
      </c>
      <c r="F43" s="119">
        <f>Table163102353[[#This Row],[-50]]</f>
        <v>0</v>
      </c>
      <c r="G43" s="119">
        <f>Table163102353[[#This Row],[-40]]</f>
        <v>0</v>
      </c>
      <c r="H43" s="119">
        <f>Table163102353[[#This Row],[-30]]</f>
        <v>0</v>
      </c>
      <c r="I43" s="119">
        <f>Table163102353[[#This Row],[-20]]</f>
        <v>0</v>
      </c>
      <c r="J43" s="119">
        <f>Table163102353[[#This Row],[-10]]</f>
        <v>0</v>
      </c>
      <c r="K43" s="119">
        <f>Table163102353[[#This Row],[10]]</f>
        <v>0</v>
      </c>
      <c r="L43" s="119">
        <f>Table163102353[[#This Row],[20]]</f>
        <v>0</v>
      </c>
      <c r="M43" s="119">
        <f>Table163102353[[#This Row],[30]]</f>
        <v>0</v>
      </c>
      <c r="N43" s="119">
        <f>Table163102353[[#This Row],[40]]</f>
        <v>0</v>
      </c>
      <c r="O43" s="119">
        <f>Table163102353[[#This Row],[50]]</f>
        <v>0</v>
      </c>
      <c r="P43" s="119">
        <f>Table163102353[[#This Row],[60]]</f>
        <v>0</v>
      </c>
      <c r="Q43" s="119">
        <f>Table163102353[[#This Row],[70]]</f>
        <v>0</v>
      </c>
      <c r="R43" s="119">
        <f>Table163102353[[#This Row],[80]]</f>
        <v>0</v>
      </c>
      <c r="S43" s="119">
        <f>Table163102353[[#This Row],[90]]</f>
        <v>0</v>
      </c>
      <c r="T43" s="110">
        <f>Table163102353[[#This Row],[Column1]]</f>
        <v>4</v>
      </c>
      <c r="U43">
        <f>Table163102353[[#This Row],[Column2]]</f>
        <v>5.5</v>
      </c>
      <c r="V43">
        <f>Table163102353[[#This Row],[Column3]]</f>
        <v>2.5</v>
      </c>
      <c r="W43" s="116">
        <f>Table163102353[[#This Row],[Current quarter''s scenario]]</f>
        <v>0</v>
      </c>
      <c r="X43" s="116">
        <f>Table163102353[[#This Row],[Actual inflation]]</f>
        <v>7.7</v>
      </c>
      <c r="Y43" s="116">
        <f>Table163102353[[#This Row],[Previous quarter''s scenario]]</f>
        <v>0</v>
      </c>
      <c r="Z43" s="68">
        <f>Table163102353[[#This Row],[Lower part]]</f>
        <v>2.5</v>
      </c>
      <c r="AA43" s="68">
        <f>Table163102353[[#This Row],[Target]]</f>
        <v>4</v>
      </c>
      <c r="AB43" s="68">
        <f>Table163102353[[#This Row],[Upper part]]</f>
        <v>5.5</v>
      </c>
      <c r="AC43" s="68">
        <f>Table163102353[[#This Row],[Column4]]</f>
        <v>0</v>
      </c>
      <c r="AD43" s="68"/>
    </row>
    <row r="44" spans="1:30" ht="16.5">
      <c r="A44" t="s">
        <v>64</v>
      </c>
      <c r="B44" s="118">
        <f>Table163102353[[#This Row],[-90]]</f>
        <v>7.4</v>
      </c>
      <c r="C44" s="119">
        <f>Table163102353[[#This Row],[-80]]</f>
        <v>0</v>
      </c>
      <c r="D44" s="119">
        <f>Table163102353[[#This Row],[-70]]</f>
        <v>0</v>
      </c>
      <c r="E44" s="119">
        <f>Table163102353[[#This Row],[-60]]</f>
        <v>0</v>
      </c>
      <c r="F44" s="119">
        <f>Table163102353[[#This Row],[-50]]</f>
        <v>0</v>
      </c>
      <c r="G44" s="119">
        <f>Table163102353[[#This Row],[-40]]</f>
        <v>0</v>
      </c>
      <c r="H44" s="119">
        <f>Table163102353[[#This Row],[-30]]</f>
        <v>0</v>
      </c>
      <c r="I44" s="119">
        <f>Table163102353[[#This Row],[-20]]</f>
        <v>0</v>
      </c>
      <c r="J44" s="119">
        <f>Table163102353[[#This Row],[-10]]</f>
        <v>0</v>
      </c>
      <c r="K44" s="119">
        <f>Table163102353[[#This Row],[10]]</f>
        <v>0</v>
      </c>
      <c r="L44" s="119">
        <f>Table163102353[[#This Row],[20]]</f>
        <v>0</v>
      </c>
      <c r="M44" s="119">
        <f>Table163102353[[#This Row],[30]]</f>
        <v>0</v>
      </c>
      <c r="N44" s="119">
        <f>Table163102353[[#This Row],[40]]</f>
        <v>0</v>
      </c>
      <c r="O44" s="119">
        <f>Table163102353[[#This Row],[50]]</f>
        <v>0</v>
      </c>
      <c r="P44" s="119">
        <f>Table163102353[[#This Row],[60]]</f>
        <v>0</v>
      </c>
      <c r="Q44" s="119">
        <f>Table163102353[[#This Row],[70]]</f>
        <v>0</v>
      </c>
      <c r="R44" s="119">
        <f>Table163102353[[#This Row],[80]]</f>
        <v>0</v>
      </c>
      <c r="S44" s="119">
        <f>Table163102353[[#This Row],[90]]</f>
        <v>0</v>
      </c>
      <c r="T44">
        <f>Table163102353[[#This Row],[Column1]]</f>
        <v>4</v>
      </c>
      <c r="U44">
        <f>Table163102353[[#This Row],[Column2]]</f>
        <v>5.5</v>
      </c>
      <c r="V44">
        <f>Table163102353[[#This Row],[Column3]]</f>
        <v>2.5</v>
      </c>
      <c r="W44" s="116">
        <f>Table163102353[[#This Row],[Current quarter''s scenario]]</f>
        <v>0</v>
      </c>
      <c r="X44" s="116">
        <f>Table163102353[[#This Row],[Actual inflation]]</f>
        <v>7.4</v>
      </c>
      <c r="Y44" s="116">
        <f>Table163102353[[#This Row],[Previous quarter''s scenario]]</f>
        <v>0</v>
      </c>
      <c r="Z44" s="68">
        <f>Table163102353[[#This Row],[Lower part]]</f>
        <v>2.5</v>
      </c>
      <c r="AA44" s="68">
        <f>Table163102353[[#This Row],[Target]]</f>
        <v>4</v>
      </c>
      <c r="AB44" s="68">
        <f>Table163102353[[#This Row],[Upper part]]</f>
        <v>5.5</v>
      </c>
      <c r="AC44" s="68">
        <f>Table163102353[[#This Row],[Column4]]</f>
        <v>0</v>
      </c>
      <c r="AD44" s="68"/>
    </row>
    <row r="45" spans="1:30" ht="16.5">
      <c r="A45" t="s">
        <v>65</v>
      </c>
      <c r="B45" s="118">
        <f>Table163102353[[#This Row],[-90]]</f>
        <v>10.27</v>
      </c>
      <c r="C45" s="118">
        <f>Table163102353[[#This Row],[-80]]</f>
        <v>0</v>
      </c>
      <c r="D45" s="118">
        <f>Table163102353[[#This Row],[-70]]</f>
        <v>0</v>
      </c>
      <c r="E45" s="118">
        <f>Table163102353[[#This Row],[-60]]</f>
        <v>0</v>
      </c>
      <c r="F45" s="118">
        <f>Table163102353[[#This Row],[-50]]</f>
        <v>0</v>
      </c>
      <c r="G45" s="118">
        <f>Table163102353[[#This Row],[-40]]</f>
        <v>0</v>
      </c>
      <c r="H45" s="118">
        <f>Table163102353[[#This Row],[-30]]</f>
        <v>0</v>
      </c>
      <c r="I45" s="118">
        <f>Table163102353[[#This Row],[-20]]</f>
        <v>0</v>
      </c>
      <c r="J45" s="118">
        <f>Table163102353[[#This Row],[-10]]</f>
        <v>0</v>
      </c>
      <c r="K45" s="118">
        <f>Table163102353[[#This Row],[10]]</f>
        <v>0</v>
      </c>
      <c r="L45" s="118">
        <f>Table163102353[[#This Row],[20]]</f>
        <v>0</v>
      </c>
      <c r="M45" s="118">
        <f>Table163102353[[#This Row],[30]]</f>
        <v>0</v>
      </c>
      <c r="N45" s="118">
        <f>Table163102353[[#This Row],[40]]</f>
        <v>0</v>
      </c>
      <c r="O45" s="118">
        <f>Table163102353[[#This Row],[50]]</f>
        <v>0</v>
      </c>
      <c r="P45" s="118">
        <f>Table163102353[[#This Row],[60]]</f>
        <v>0</v>
      </c>
      <c r="Q45" s="118">
        <f>Table163102353[[#This Row],[70]]</f>
        <v>0</v>
      </c>
      <c r="R45" s="118">
        <f>Table163102353[[#This Row],[80]]</f>
        <v>0</v>
      </c>
      <c r="S45" s="118">
        <f>Table163102353[[#This Row],[90]]</f>
        <v>0</v>
      </c>
      <c r="T45">
        <f>Table163102353[[#This Row],[Column1]]</f>
        <v>4</v>
      </c>
      <c r="U45">
        <f>Table163102353[[#This Row],[Column2]]</f>
        <v>5.5</v>
      </c>
      <c r="V45">
        <f>Table163102353[[#This Row],[Column3]]</f>
        <v>2.5</v>
      </c>
      <c r="W45" s="116">
        <f>Table163102353[[#This Row],[Current quarter''s scenario]]</f>
        <v>0</v>
      </c>
      <c r="X45" s="116">
        <f>Table163102353[[#This Row],[Actual inflation]]</f>
        <v>10.27</v>
      </c>
      <c r="Y45" s="156">
        <f>Table163102353[[#This Row],[Previous quarter''s scenario]]</f>
        <v>0</v>
      </c>
      <c r="Z45" s="68">
        <f>Table163102353[[#This Row],[Lower part]]</f>
        <v>2.5</v>
      </c>
      <c r="AA45" s="68">
        <f>Table163102353[[#This Row],[Target]]</f>
        <v>4</v>
      </c>
      <c r="AB45" s="68">
        <f>Table163102353[[#This Row],[Upper part]]</f>
        <v>5.5</v>
      </c>
      <c r="AC45" s="68">
        <f>Table163102353[[#This Row],[Column4]]</f>
        <v>0</v>
      </c>
      <c r="AD45" s="68"/>
    </row>
    <row r="46" spans="1:30" ht="16.5">
      <c r="A46" t="s">
        <v>66</v>
      </c>
      <c r="B46" s="118">
        <f>Table163102353[[#This Row],[-90]]</f>
        <v>9.9151144159478548</v>
      </c>
      <c r="C46" s="118">
        <f>Table163102353[[#This Row],[-80]]</f>
        <v>0</v>
      </c>
      <c r="D46" s="118">
        <f>Table163102353[[#This Row],[-70]]</f>
        <v>0</v>
      </c>
      <c r="E46" s="118">
        <f>Table163102353[[#This Row],[-60]]</f>
        <v>0</v>
      </c>
      <c r="F46" s="118">
        <f>Table163102353[[#This Row],[-50]]</f>
        <v>0</v>
      </c>
      <c r="G46" s="118">
        <f>Table163102353[[#This Row],[-40]]</f>
        <v>0</v>
      </c>
      <c r="H46" s="118">
        <f>Table163102353[[#This Row],[-30]]</f>
        <v>0</v>
      </c>
      <c r="I46" s="118">
        <f>Table163102353[[#This Row],[-20]]</f>
        <v>0</v>
      </c>
      <c r="J46" s="118">
        <f>Table163102353[[#This Row],[-10]]</f>
        <v>0</v>
      </c>
      <c r="K46" s="118">
        <f>Table163102353[[#This Row],[10]]</f>
        <v>0</v>
      </c>
      <c r="L46" s="118">
        <f>Table163102353[[#This Row],[20]]</f>
        <v>0</v>
      </c>
      <c r="M46" s="118">
        <f>Table163102353[[#This Row],[30]]</f>
        <v>0</v>
      </c>
      <c r="N46" s="118">
        <f>Table163102353[[#This Row],[40]]</f>
        <v>0</v>
      </c>
      <c r="O46" s="118">
        <f>Table163102353[[#This Row],[50]]</f>
        <v>0</v>
      </c>
      <c r="P46" s="118">
        <f>Table163102353[[#This Row],[60]]</f>
        <v>0</v>
      </c>
      <c r="Q46" s="118">
        <f>Table163102353[[#This Row],[70]]</f>
        <v>0</v>
      </c>
      <c r="R46" s="118">
        <f>Table163102353[[#This Row],[80]]</f>
        <v>0</v>
      </c>
      <c r="S46" s="118">
        <f>Table163102353[[#This Row],[90]]</f>
        <v>0</v>
      </c>
      <c r="T46">
        <f>Table163102353[[#This Row],[Column1]]</f>
        <v>4</v>
      </c>
      <c r="U46">
        <f>Table163102353[[#This Row],[Column2]]</f>
        <v>5.5</v>
      </c>
      <c r="V46">
        <f>Table163102353[[#This Row],[Column3]]</f>
        <v>2.5</v>
      </c>
      <c r="W46" s="120">
        <f>Table163102353[[#This Row],[Current quarter''s scenario]]</f>
        <v>0</v>
      </c>
      <c r="X46" s="120">
        <f>Table163102353[[#This Row],[Actual inflation]]</f>
        <v>9.9151144159478548</v>
      </c>
      <c r="Y46" s="120">
        <f>Table163102353[[#This Row],[Previous quarter''s scenario]]</f>
        <v>0</v>
      </c>
      <c r="Z46" s="68">
        <f>Table163102353[[#This Row],[Lower part]]</f>
        <v>2.5</v>
      </c>
      <c r="AA46" s="68">
        <f>Table163102353[[#This Row],[Target]]</f>
        <v>4</v>
      </c>
      <c r="AB46" s="68">
        <f>Table163102353[[#This Row],[Upper part]]</f>
        <v>5.5</v>
      </c>
      <c r="AC46" s="113">
        <f>Table163102353[[#This Row],[Column4]]</f>
        <v>0</v>
      </c>
      <c r="AD46" s="113"/>
    </row>
    <row r="47" spans="1:30" ht="16.5">
      <c r="A47" t="s">
        <v>67</v>
      </c>
      <c r="B47" s="118">
        <f>Table163102353[[#This Row],[-90]]</f>
        <v>8.3050314000890069</v>
      </c>
      <c r="C47" s="118">
        <f>Table163102353[[#This Row],[-80]]</f>
        <v>0</v>
      </c>
      <c r="D47" s="118">
        <f>Table163102353[[#This Row],[-70]]</f>
        <v>0</v>
      </c>
      <c r="E47" s="118">
        <f>Table163102353[[#This Row],[-60]]</f>
        <v>0</v>
      </c>
      <c r="F47" s="118">
        <f>Table163102353[[#This Row],[-50]]</f>
        <v>0</v>
      </c>
      <c r="G47" s="118">
        <f>Table163102353[[#This Row],[-40]]</f>
        <v>0</v>
      </c>
      <c r="H47" s="118">
        <f>Table163102353[[#This Row],[-30]]</f>
        <v>0</v>
      </c>
      <c r="I47" s="118">
        <f>Table163102353[[#This Row],[-20]]</f>
        <v>0</v>
      </c>
      <c r="J47" s="118">
        <f>Table163102353[[#This Row],[-10]]</f>
        <v>0</v>
      </c>
      <c r="K47" s="118">
        <f>Table163102353[[#This Row],[10]]</f>
        <v>0</v>
      </c>
      <c r="L47" s="118">
        <f>Table163102353[[#This Row],[20]]</f>
        <v>0</v>
      </c>
      <c r="M47" s="118">
        <f>Table163102353[[#This Row],[30]]</f>
        <v>0</v>
      </c>
      <c r="N47" s="118">
        <f>Table163102353[[#This Row],[40]]</f>
        <v>0</v>
      </c>
      <c r="O47" s="118">
        <f>Table163102353[[#This Row],[50]]</f>
        <v>0</v>
      </c>
      <c r="P47" s="118">
        <f>Table163102353[[#This Row],[60]]</f>
        <v>0</v>
      </c>
      <c r="Q47" s="118">
        <f>Table163102353[[#This Row],[70]]</f>
        <v>0</v>
      </c>
      <c r="R47" s="118">
        <f>Table163102353[[#This Row],[80]]</f>
        <v>0</v>
      </c>
      <c r="S47" s="118">
        <f>Table163102353[[#This Row],[90]]</f>
        <v>0</v>
      </c>
      <c r="T47">
        <f>Table163102353[[#This Row],[Column1]]</f>
        <v>4</v>
      </c>
      <c r="U47">
        <f>Table163102353[[#This Row],[Column2]]</f>
        <v>5.5</v>
      </c>
      <c r="V47">
        <f>Table163102353[[#This Row],[Column3]]</f>
        <v>2.5</v>
      </c>
      <c r="W47" s="120">
        <f>Table163102353[[#This Row],[Current quarter''s scenario]]</f>
        <v>0</v>
      </c>
      <c r="X47" s="120">
        <f>Table163102353[[#This Row],[Actual inflation]]</f>
        <v>8.3038746400000001</v>
      </c>
      <c r="Y47" s="120">
        <f>Table163102353[[#This Row],[Previous quarter''s scenario]]</f>
        <v>0</v>
      </c>
      <c r="Z47" s="68">
        <f>Table163102353[[#This Row],[Lower part]]</f>
        <v>2.5</v>
      </c>
      <c r="AA47" s="68">
        <f>Table163102353[[#This Row],[Target]]</f>
        <v>4</v>
      </c>
      <c r="AB47" s="68">
        <f>Table163102353[[#This Row],[Upper part]]</f>
        <v>5.5</v>
      </c>
      <c r="AC47" s="68">
        <f>Table163102353[[#This Row],[Column4]]</f>
        <v>0</v>
      </c>
      <c r="AD47" s="68"/>
    </row>
    <row r="48" spans="1:30" ht="16.5">
      <c r="A48" t="s">
        <v>68</v>
      </c>
      <c r="B48" s="118">
        <f>Table163102353[[#This Row],[-90]]</f>
        <v>5.4543570386767612</v>
      </c>
      <c r="C48" s="118">
        <f>Table163102353[[#This Row],[-80]]</f>
        <v>0</v>
      </c>
      <c r="D48" s="118">
        <f>Table163102353[[#This Row],[-70]]</f>
        <v>0</v>
      </c>
      <c r="E48" s="118">
        <f>Table163102353[[#This Row],[-60]]</f>
        <v>0</v>
      </c>
      <c r="F48" s="118">
        <f>Table163102353[[#This Row],[-50]]</f>
        <v>0</v>
      </c>
      <c r="G48" s="118">
        <f>Table163102353[[#This Row],[-40]]</f>
        <v>0</v>
      </c>
      <c r="H48" s="118">
        <f>Table163102353[[#This Row],[-30]]</f>
        <v>0</v>
      </c>
      <c r="I48" s="118">
        <f>Table163102353[[#This Row],[-20]]</f>
        <v>0</v>
      </c>
      <c r="J48" s="118">
        <f>Table163102353[[#This Row],[-10]]</f>
        <v>0</v>
      </c>
      <c r="K48" s="118">
        <f>Table163102353[[#This Row],[10]]</f>
        <v>0</v>
      </c>
      <c r="L48" s="118">
        <f>Table163102353[[#This Row],[20]]</f>
        <v>0</v>
      </c>
      <c r="M48" s="118">
        <f>Table163102353[[#This Row],[30]]</f>
        <v>0</v>
      </c>
      <c r="N48" s="118">
        <f>Table163102353[[#This Row],[40]]</f>
        <v>0</v>
      </c>
      <c r="O48" s="118">
        <f>Table163102353[[#This Row],[50]]</f>
        <v>0</v>
      </c>
      <c r="P48" s="118">
        <f>Table163102353[[#This Row],[60]]</f>
        <v>0</v>
      </c>
      <c r="Q48" s="118">
        <f>Table163102353[[#This Row],[70]]</f>
        <v>0</v>
      </c>
      <c r="R48" s="118">
        <f>Table163102353[[#This Row],[80]]</f>
        <v>0</v>
      </c>
      <c r="S48" s="118">
        <f>Table163102353[[#This Row],[90]]</f>
        <v>0</v>
      </c>
      <c r="T48">
        <f>Table163102353[[#This Row],[Column1]]</f>
        <v>4</v>
      </c>
      <c r="U48">
        <f>Table163102353[[#This Row],[Column2]]</f>
        <v>5.5</v>
      </c>
      <c r="V48">
        <f>Table163102353[[#This Row],[Column3]]</f>
        <v>2.5</v>
      </c>
      <c r="W48" s="120">
        <f>Table163102353[[#This Row],[Current quarter''s scenario]]</f>
        <v>0</v>
      </c>
      <c r="X48" s="116">
        <f>Table163102353[[#This Row],[Actual inflation]]</f>
        <v>5.4543570386767612</v>
      </c>
      <c r="Y48" s="120">
        <f>Table163102353[[#This Row],[Previous quarter''s scenario]]</f>
        <v>0</v>
      </c>
      <c r="Z48" s="68">
        <f>Table163102353[[#This Row],[Lower part]]</f>
        <v>2.5</v>
      </c>
      <c r="AA48" s="68">
        <f>Table163102353[[#This Row],[Target]]</f>
        <v>4</v>
      </c>
      <c r="AB48" s="68">
        <f>Table163102353[[#This Row],[Upper part]]</f>
        <v>5.5</v>
      </c>
      <c r="AC48" s="68">
        <f>Table163102353[[#This Row],[Column4]]</f>
        <v>0</v>
      </c>
      <c r="AD48" s="68"/>
    </row>
    <row r="49" spans="1:30" ht="16.5">
      <c r="A49" t="s">
        <v>69</v>
      </c>
      <c r="B49" s="118">
        <f>Table163102353[[#This Row],[-90]]</f>
        <v>-0.50420047899999998</v>
      </c>
      <c r="C49" s="118">
        <f>Table163102353[[#This Row],[-80]]</f>
        <v>0</v>
      </c>
      <c r="D49" s="118">
        <f>Table163102353[[#This Row],[-70]]</f>
        <v>0</v>
      </c>
      <c r="E49" s="118">
        <f>Table163102353[[#This Row],[-60]]</f>
        <v>0</v>
      </c>
      <c r="F49" s="118">
        <f>Table163102353[[#This Row],[-50]]</f>
        <v>0</v>
      </c>
      <c r="G49" s="118">
        <f>Table163102353[[#This Row],[-40]]</f>
        <v>0</v>
      </c>
      <c r="H49" s="118">
        <f>Table163102353[[#This Row],[-30]]</f>
        <v>0</v>
      </c>
      <c r="I49" s="118">
        <f>Table163102353[[#This Row],[-20]]</f>
        <v>0</v>
      </c>
      <c r="J49" s="118">
        <f>Table163102353[[#This Row],[-10]]</f>
        <v>0</v>
      </c>
      <c r="K49" s="118">
        <f>Table163102353[[#This Row],[10]]</f>
        <v>0</v>
      </c>
      <c r="L49" s="118">
        <f>Table163102353[[#This Row],[20]]</f>
        <v>0</v>
      </c>
      <c r="M49" s="118">
        <f>Table163102353[[#This Row],[30]]</f>
        <v>0</v>
      </c>
      <c r="N49" s="118">
        <f>Table163102353[[#This Row],[40]]</f>
        <v>0</v>
      </c>
      <c r="O49" s="118">
        <f>Table163102353[[#This Row],[50]]</f>
        <v>0</v>
      </c>
      <c r="P49" s="118">
        <f>Table163102353[[#This Row],[60]]</f>
        <v>0</v>
      </c>
      <c r="Q49" s="118">
        <f>Table163102353[[#This Row],[70]]</f>
        <v>0</v>
      </c>
      <c r="R49" s="118">
        <f>Table163102353[[#This Row],[80]]</f>
        <v>0</v>
      </c>
      <c r="S49" s="118">
        <f>Table163102353[[#This Row],[90]]</f>
        <v>0</v>
      </c>
      <c r="T49">
        <f>Table163102353[[#This Row],[Column1]]</f>
        <v>4</v>
      </c>
      <c r="U49">
        <f>Table163102353[[#This Row],[Column2]]</f>
        <v>5.5</v>
      </c>
      <c r="V49">
        <f>Table163102353[[#This Row],[Column3]]</f>
        <v>2.5</v>
      </c>
      <c r="W49" s="120">
        <f>Table163102353[[#This Row],[Current quarter''s scenario]]</f>
        <v>0</v>
      </c>
      <c r="X49" s="116">
        <f>Table163102353[[#This Row],[Actual inflation]]</f>
        <v>-0.50420047899999998</v>
      </c>
      <c r="Y49" s="120">
        <f>Table163102353[[#This Row],[Previous quarter''s scenario]]</f>
        <v>-0.50420047899999998</v>
      </c>
      <c r="Z49" s="68">
        <f>Table163102353[[#This Row],[Lower part]]</f>
        <v>2.5</v>
      </c>
      <c r="AA49" s="68">
        <f>Table163102353[[#This Row],[Target]]</f>
        <v>4</v>
      </c>
      <c r="AB49" s="68">
        <f>Table163102353[[#This Row],[Upper part]]</f>
        <v>5.5</v>
      </c>
      <c r="AC49" s="68">
        <f>Table163102353[[#This Row],[Column4]]</f>
        <v>0</v>
      </c>
      <c r="AD49" s="68"/>
    </row>
    <row r="50" spans="1:30" ht="16.5">
      <c r="A50" t="s">
        <v>70</v>
      </c>
      <c r="B50" s="118">
        <f>Table163102353[[#This Row],[-90]]</f>
        <v>7.8299999999999995E-2</v>
      </c>
      <c r="C50" s="118">
        <f>Table163102353[[#This Row],[-80]]</f>
        <v>0</v>
      </c>
      <c r="D50" s="118">
        <f>Table163102353[[#This Row],[-70]]</f>
        <v>0</v>
      </c>
      <c r="E50" s="118">
        <f>Table163102353[[#This Row],[-60]]</f>
        <v>0</v>
      </c>
      <c r="F50" s="118">
        <f>Table163102353[[#This Row],[-50]]</f>
        <v>0</v>
      </c>
      <c r="G50" s="118">
        <f>Table163102353[[#This Row],[-40]]</f>
        <v>0</v>
      </c>
      <c r="H50" s="118">
        <f>Table163102353[[#This Row],[-30]]</f>
        <v>0</v>
      </c>
      <c r="I50" s="118">
        <f>Table163102353[[#This Row],[-20]]</f>
        <v>0</v>
      </c>
      <c r="J50" s="118">
        <f>Table163102353[[#This Row],[-10]]</f>
        <v>0</v>
      </c>
      <c r="K50" s="118">
        <f>Table163102353[[#This Row],[10]]</f>
        <v>0</v>
      </c>
      <c r="L50" s="118">
        <f>Table163102353[[#This Row],[20]]</f>
        <v>0</v>
      </c>
      <c r="M50" s="118">
        <f>Table163102353[[#This Row],[30]]</f>
        <v>0</v>
      </c>
      <c r="N50" s="118">
        <f>Table163102353[[#This Row],[40]]</f>
        <v>0</v>
      </c>
      <c r="O50" s="118">
        <f>Table163102353[[#This Row],[50]]</f>
        <v>0</v>
      </c>
      <c r="P50" s="118">
        <f>Table163102353[[#This Row],[60]]</f>
        <v>0</v>
      </c>
      <c r="Q50" s="118">
        <f>Table163102353[[#This Row],[70]]</f>
        <v>0</v>
      </c>
      <c r="R50" s="118">
        <f>Table163102353[[#This Row],[80]]</f>
        <v>0</v>
      </c>
      <c r="S50" s="118">
        <f>Table163102353[[#This Row],[90]]</f>
        <v>0</v>
      </c>
      <c r="T50">
        <f>Table163102353[[#This Row],[Column1]]</f>
        <v>4</v>
      </c>
      <c r="U50">
        <f>Table163102353[[#This Row],[Column2]]</f>
        <v>5.5</v>
      </c>
      <c r="V50">
        <f>Table163102353[[#This Row],[Column3]]</f>
        <v>2.5</v>
      </c>
      <c r="W50" s="120">
        <f>Table163102353[[#This Row],[Current quarter''s scenario]]</f>
        <v>7.8339893600000002E-2</v>
      </c>
      <c r="X50" s="116"/>
      <c r="Y50" s="120">
        <f>Table163102353[[#This Row],[Previous quarter''s scenario]]</f>
        <v>-0.37592918600000003</v>
      </c>
      <c r="Z50" s="68">
        <f>Table163102353[[#This Row],[Lower part]]</f>
        <v>2.5</v>
      </c>
      <c r="AA50" s="68">
        <f>Table163102353[[#This Row],[Target]]</f>
        <v>4</v>
      </c>
      <c r="AB50" s="68">
        <f>Table163102353[[#This Row],[Upper part]]</f>
        <v>5.5</v>
      </c>
      <c r="AC50" s="68">
        <f>Table163102353[[#This Row],[Column4]]</f>
        <v>0</v>
      </c>
      <c r="AD50" s="68"/>
    </row>
    <row r="51" spans="1:30" ht="16.5">
      <c r="A51" t="s">
        <v>71</v>
      </c>
      <c r="B51" s="118">
        <f>Table163102353[[#This Row],[-90]]</f>
        <v>-0.83556302455313125</v>
      </c>
      <c r="C51" s="118">
        <f>Table163102353[[#This Row],[-80]]</f>
        <v>0.19285723760863904</v>
      </c>
      <c r="D51" s="118">
        <f>Table163102353[[#This Row],[-70]]</f>
        <v>0.13011986262275921</v>
      </c>
      <c r="E51" s="118">
        <f>Table163102353[[#This Row],[-60]]</f>
        <v>0.10341514192898216</v>
      </c>
      <c r="F51" s="118">
        <f>Table163102353[[#This Row],[-50]]</f>
        <v>8.8720983516226259E-2</v>
      </c>
      <c r="G51" s="118">
        <f>Table163102353[[#This Row],[-40]]</f>
        <v>7.9674185234840711E-2</v>
      </c>
      <c r="H51" s="118">
        <f>Table163102353[[#This Row],[-30]]</f>
        <v>7.3830006447311192E-2</v>
      </c>
      <c r="I51" s="118">
        <f>Table163102353[[#This Row],[-20]]</f>
        <v>7.0057456266426676E-2</v>
      </c>
      <c r="J51" s="118">
        <f>Table163102353[[#This Row],[-10]]</f>
        <v>6.7781399706103973E-2</v>
      </c>
      <c r="K51" s="118">
        <f>Table163102353[[#This Row],[10]]</f>
        <v>0.13577589958166625</v>
      </c>
      <c r="L51" s="118">
        <f>Table163102353[[#This Row],[20]]</f>
        <v>7.018185515838038E-2</v>
      </c>
      <c r="M51" s="118">
        <f>Table163102353[[#This Row],[30]]</f>
        <v>7.2538517495562393E-2</v>
      </c>
      <c r="N51" s="118">
        <f>Table163102353[[#This Row],[40]]</f>
        <v>7.6444671271090225E-2</v>
      </c>
      <c r="O51" s="118">
        <f>Table163102353[[#This Row],[50]]</f>
        <v>8.2495819682962601E-2</v>
      </c>
      <c r="P51" s="118">
        <f>Table163102353[[#This Row],[60]]</f>
        <v>9.186300727991803E-2</v>
      </c>
      <c r="Q51" s="118">
        <f>Table163102353[[#This Row],[70]]</f>
        <v>0.10707755436613642</v>
      </c>
      <c r="R51" s="118">
        <f>Table163102353[[#This Row],[80]]</f>
        <v>0.13472801375325494</v>
      </c>
      <c r="S51" s="118">
        <f>Table163102353[[#This Row],[90]]</f>
        <v>0.19968721175398807</v>
      </c>
      <c r="T51">
        <f>Table163102353[[#This Row],[Column1]]</f>
        <v>4</v>
      </c>
      <c r="U51">
        <f>Table163102353[[#This Row],[Column2]]</f>
        <v>5.5</v>
      </c>
      <c r="V51">
        <f>Table163102353[[#This Row],[Column3]]</f>
        <v>2.5</v>
      </c>
      <c r="W51" s="120">
        <f>Table163102353[[#This Row],[Current quarter''s scenario]]</f>
        <v>3.7600000000000001E-2</v>
      </c>
      <c r="X51" s="116"/>
      <c r="Y51" s="120">
        <f>Table163102353[[#This Row],[Previous quarter''s scenario]]</f>
        <v>0.20604288700000001</v>
      </c>
      <c r="Z51" s="68">
        <f>Table163102353[[#This Row],[Lower part]]</f>
        <v>2.5</v>
      </c>
      <c r="AA51" s="68">
        <f>Table163102353[[#This Row],[Target]]</f>
        <v>4</v>
      </c>
      <c r="AB51" s="68">
        <f>Table163102353[[#This Row],[Upper part]]</f>
        <v>5.5</v>
      </c>
      <c r="AC51" s="113">
        <f>Table163102353[[#This Row],[Column4]]</f>
        <v>0</v>
      </c>
      <c r="AD51" s="113"/>
    </row>
    <row r="52" spans="1:30" ht="16.5">
      <c r="A52" t="s">
        <v>72</v>
      </c>
      <c r="B52" s="118">
        <f>Table163102353[[#This Row],[-90]]</f>
        <v>-0.24843473214168307</v>
      </c>
      <c r="C52" s="118">
        <f>Table163102353[[#This Row],[-80]]</f>
        <v>0.51428596695637085</v>
      </c>
      <c r="D52" s="118">
        <f>Table163102353[[#This Row],[-70]]</f>
        <v>0.34698630032735767</v>
      </c>
      <c r="E52" s="118">
        <f>Table163102353[[#This Row],[-60]]</f>
        <v>0.27577371181061916</v>
      </c>
      <c r="F52" s="118">
        <f>Table163102353[[#This Row],[-50]]</f>
        <v>0.23658928937660351</v>
      </c>
      <c r="G52" s="118">
        <f>Table163102353[[#This Row],[-40]]</f>
        <v>0.21246449395957501</v>
      </c>
      <c r="H52" s="118">
        <f>Table163102353[[#This Row],[-30]]</f>
        <v>0.19688001719282999</v>
      </c>
      <c r="I52" s="118">
        <f>Table163102353[[#This Row],[-20]]</f>
        <v>0.18681988337713773</v>
      </c>
      <c r="J52" s="118">
        <f>Table163102353[[#This Row],[-10]]</f>
        <v>0.18075039921627711</v>
      </c>
      <c r="K52" s="118">
        <f>Table163102353[[#This Row],[10]]</f>
        <v>0.36206906555110985</v>
      </c>
      <c r="L52" s="118">
        <f>Table163102353[[#This Row],[20]]</f>
        <v>0.18715161375568101</v>
      </c>
      <c r="M52" s="118">
        <f>Table163102353[[#This Row],[30]]</f>
        <v>0.19343604665483349</v>
      </c>
      <c r="N52" s="118">
        <f>Table163102353[[#This Row],[40]]</f>
        <v>0.20385245672290742</v>
      </c>
      <c r="O52" s="118">
        <f>Table163102353[[#This Row],[50]]</f>
        <v>0.21998885248790012</v>
      </c>
      <c r="P52" s="118">
        <f>Table163102353[[#This Row],[60]]</f>
        <v>0.24496801941311475</v>
      </c>
      <c r="Q52" s="118">
        <f>Table163102353[[#This Row],[70]]</f>
        <v>0.28554014497636393</v>
      </c>
      <c r="R52" s="118">
        <f>Table163102353[[#This Row],[80]]</f>
        <v>0.35927470334201317</v>
      </c>
      <c r="S52" s="118">
        <f>Table163102353[[#This Row],[90]]</f>
        <v>0.53249923134396848</v>
      </c>
      <c r="T52">
        <f>Table163102353[[#This Row],[Column1]]</f>
        <v>4</v>
      </c>
      <c r="U52">
        <f>Table163102353[[#This Row],[Column2]]</f>
        <v>5.5</v>
      </c>
      <c r="V52">
        <f>Table163102353[[#This Row],[Column3]]</f>
        <v>2.5</v>
      </c>
      <c r="W52" s="120">
        <f>Table163102353[[#This Row],[Current quarter''s scenario]]</f>
        <v>2.08</v>
      </c>
      <c r="X52" s="116"/>
      <c r="Y52" s="120">
        <f>Table163102353[[#This Row],[Previous quarter''s scenario]]</f>
        <v>1.7511237900000001</v>
      </c>
      <c r="Z52" s="68">
        <f>Table163102353[[#This Row],[Lower part]]</f>
        <v>2.5</v>
      </c>
      <c r="AA52" s="68">
        <f>Table163102353[[#This Row],[Target]]</f>
        <v>4</v>
      </c>
      <c r="AB52" s="68">
        <f>Table163102353[[#This Row],[Upper part]]</f>
        <v>5.5</v>
      </c>
      <c r="AC52" s="113">
        <f>Table163102353[[#This Row],[Column4]]</f>
        <v>10</v>
      </c>
      <c r="AD52" s="113"/>
    </row>
    <row r="53" spans="1:30" ht="16.5">
      <c r="A53" t="s">
        <v>73</v>
      </c>
      <c r="B53" s="118">
        <f>Table163102353[[#This Row],[-90]]</f>
        <v>0.92051092634060638</v>
      </c>
      <c r="C53" s="118">
        <f>Table163102353[[#This Row],[-80]]</f>
        <v>0.57857171282591713</v>
      </c>
      <c r="D53" s="118">
        <f>Table163102353[[#This Row],[-70]]</f>
        <v>0.39035958786827729</v>
      </c>
      <c r="E53" s="118">
        <f>Table163102353[[#This Row],[-60]]</f>
        <v>0.31024542578694647</v>
      </c>
      <c r="F53" s="118">
        <f>Table163102353[[#This Row],[-50]]</f>
        <v>0.26616295054867933</v>
      </c>
      <c r="G53" s="118">
        <f>Table163102353[[#This Row],[-40]]</f>
        <v>0.23902255570452136</v>
      </c>
      <c r="H53" s="118">
        <f>Table163102353[[#This Row],[-30]]</f>
        <v>0.22149001934193402</v>
      </c>
      <c r="I53" s="118">
        <f>Table163102353[[#This Row],[-20]]</f>
        <v>0.21017236879928003</v>
      </c>
      <c r="J53" s="118">
        <f>Table163102353[[#This Row],[-10]]</f>
        <v>0.20334419911831203</v>
      </c>
      <c r="K53" s="118">
        <f>Table163102353[[#This Row],[10]]</f>
        <v>0.4073276987449983</v>
      </c>
      <c r="L53" s="118">
        <f>Table163102353[[#This Row],[20]]</f>
        <v>0.21054556547514114</v>
      </c>
      <c r="M53" s="118">
        <f>Table163102353[[#This Row],[30]]</f>
        <v>0.21761555248668696</v>
      </c>
      <c r="N53" s="118">
        <f>Table163102353[[#This Row],[40]]</f>
        <v>0.22933401381327112</v>
      </c>
      <c r="O53" s="118">
        <f>Table163102353[[#This Row],[50]]</f>
        <v>0.24748745904888736</v>
      </c>
      <c r="P53" s="118">
        <f>Table163102353[[#This Row],[60]]</f>
        <v>0.27558902183975409</v>
      </c>
      <c r="Q53" s="118">
        <f>Table163102353[[#This Row],[70]]</f>
        <v>0.32123266309841014</v>
      </c>
      <c r="R53" s="118">
        <f>Table163102353[[#This Row],[80]]</f>
        <v>0.40418404125976437</v>
      </c>
      <c r="S53" s="118">
        <f>Table163102353[[#This Row],[90]]</f>
        <v>0.59906163526196465</v>
      </c>
      <c r="T53">
        <f>Table163102353[[#This Row],[Column1]]</f>
        <v>4</v>
      </c>
      <c r="U53">
        <f>Table163102353[[#This Row],[Column2]]</f>
        <v>5.5</v>
      </c>
      <c r="V53">
        <f>Table163102353[[#This Row],[Column3]]</f>
        <v>2.5</v>
      </c>
      <c r="W53" s="120">
        <f>Table163102353[[#This Row],[Current quarter''s scenario]]</f>
        <v>3.54</v>
      </c>
      <c r="X53" s="116"/>
      <c r="Y53" s="120">
        <f>Table163102353[[#This Row],[Previous quarter''s scenario]]</f>
        <v>3.5458815600000002</v>
      </c>
      <c r="Z53" s="68">
        <f>Table163102353[[#This Row],[Lower part]]</f>
        <v>2.5</v>
      </c>
      <c r="AA53" s="68">
        <f>Table163102353[[#This Row],[Target]]</f>
        <v>4</v>
      </c>
      <c r="AB53" s="68">
        <f>Table163102353[[#This Row],[Upper part]]</f>
        <v>5.5</v>
      </c>
      <c r="AC53" s="113">
        <f>Table163102353[[#This Row],[Column4]]</f>
        <v>0</v>
      </c>
      <c r="AD53" s="113"/>
    </row>
    <row r="54" spans="1:30" ht="16.5">
      <c r="A54" t="s">
        <v>74</v>
      </c>
      <c r="B54" s="118">
        <f>Table163102353[[#This Row],[-90]]</f>
        <v>0.18945658482289573</v>
      </c>
      <c r="C54" s="118">
        <f>Table163102353[[#This Row],[-80]]</f>
        <v>0.64285745869546362</v>
      </c>
      <c r="D54" s="118">
        <f>Table163102353[[#This Row],[-70]]</f>
        <v>0.43373287540919714</v>
      </c>
      <c r="E54" s="118">
        <f>Table163102353[[#This Row],[-60]]</f>
        <v>0.34471713976327401</v>
      </c>
      <c r="F54" s="118">
        <f>Table163102353[[#This Row],[-50]]</f>
        <v>0.29573661172075405</v>
      </c>
      <c r="G54" s="118">
        <f>Table163102353[[#This Row],[-40]]</f>
        <v>0.26558061744946904</v>
      </c>
      <c r="H54" s="118">
        <f>Table163102353[[#This Row],[-30]]</f>
        <v>0.2461000214910376</v>
      </c>
      <c r="I54" s="118">
        <f>Table163102353[[#This Row],[-20]]</f>
        <v>0.23352485422142211</v>
      </c>
      <c r="J54" s="118">
        <f>Table163102353[[#This Row],[-10]]</f>
        <v>0.2259379990203465</v>
      </c>
      <c r="K54" s="118">
        <f>Table163102353[[#This Row],[10]]</f>
        <v>0.45258633193888764</v>
      </c>
      <c r="L54" s="118">
        <f>Table163102353[[#This Row],[20]]</f>
        <v>0.23393951719460127</v>
      </c>
      <c r="M54" s="118">
        <f>Table163102353[[#This Row],[30]]</f>
        <v>0.24179505831854131</v>
      </c>
      <c r="N54" s="118">
        <f>Table163102353[[#This Row],[40]]</f>
        <v>0.25481557090363394</v>
      </c>
      <c r="O54" s="118">
        <f>Table163102353[[#This Row],[50]]</f>
        <v>0.27498606560987504</v>
      </c>
      <c r="P54" s="118">
        <f>Table163102353[[#This Row],[60]]</f>
        <v>0.30621002426639343</v>
      </c>
      <c r="Q54" s="118">
        <f>Table163102353[[#This Row],[70]]</f>
        <v>0.35692518122045502</v>
      </c>
      <c r="R54" s="118">
        <f>Table163102353[[#This Row],[80]]</f>
        <v>0.44909337917751646</v>
      </c>
      <c r="S54" s="118">
        <f>Table163102353[[#This Row],[90]]</f>
        <v>0.66562403917995994</v>
      </c>
      <c r="T54">
        <f>Table163102353[[#This Row],[Column1]]</f>
        <v>4</v>
      </c>
      <c r="U54">
        <f>Table163102353[[#This Row],[Column2]]</f>
        <v>5.5</v>
      </c>
      <c r="V54">
        <f>Table163102353[[#This Row],[Column3]]</f>
        <v>2.5</v>
      </c>
      <c r="W54" s="120">
        <f>Table163102353[[#This Row],[Current quarter''s scenario]]</f>
        <v>3.1</v>
      </c>
      <c r="X54" s="116"/>
      <c r="Y54" s="120">
        <f>Table163102353[[#This Row],[Previous quarter''s scenario]]</f>
        <v>3.0577315700000001</v>
      </c>
      <c r="Z54" s="68">
        <f>Table163102353[[#This Row],[Lower part]]</f>
        <v>2.5</v>
      </c>
      <c r="AA54" s="68">
        <f>Table163102353[[#This Row],[Target]]</f>
        <v>4</v>
      </c>
      <c r="AB54" s="68">
        <f>Table163102353[[#This Row],[Upper part]]</f>
        <v>5.5</v>
      </c>
      <c r="AC54" s="113">
        <f>Table163102353[[#This Row],[Column4]]</f>
        <v>0</v>
      </c>
      <c r="AD54" s="113"/>
    </row>
    <row r="55" spans="1:30" ht="16.5">
      <c r="A55" t="s">
        <v>75</v>
      </c>
      <c r="B55" s="118">
        <f>Table163102353[[#This Row],[-90]]</f>
        <v>-3.7852564058089955E-2</v>
      </c>
      <c r="C55" s="118">
        <f>Table163102353[[#This Row],[-80]]</f>
        <v>0.68643751916306428</v>
      </c>
      <c r="D55" s="118">
        <f>Table163102353[[#This Row],[-70]]</f>
        <v>0.46313613530988618</v>
      </c>
      <c r="E55" s="118">
        <f>Table163102353[[#This Row],[-60]]</f>
        <v>0.36808591863003448</v>
      </c>
      <c r="F55" s="118">
        <f>Table163102353[[#This Row],[-50]]</f>
        <v>0.31578494319290895</v>
      </c>
      <c r="G55" s="118">
        <f>Table163102353[[#This Row],[-40]]</f>
        <v>0.28358463873119688</v>
      </c>
      <c r="H55" s="118">
        <f>Table163102353[[#This Row],[-30]]</f>
        <v>0.26278343034410012</v>
      </c>
      <c r="I55" s="118">
        <f>Table163102353[[#This Row],[-20]]</f>
        <v>0.24935577774886974</v>
      </c>
      <c r="J55" s="118">
        <f>Table163102353[[#This Row],[-10]]</f>
        <v>0.2412546007429377</v>
      </c>
      <c r="K55" s="118">
        <f>Table163102353[[#This Row],[10]]</f>
        <v>0.48273385751663023</v>
      </c>
      <c r="L55" s="118">
        <f>Table163102353[[#This Row],[20]]</f>
        <v>0.24925611891702948</v>
      </c>
      <c r="M55" s="118">
        <f>Table163102353[[#This Row],[30]]</f>
        <v>0.25762598184582108</v>
      </c>
      <c r="N55" s="118">
        <f>Table163102353[[#This Row],[40]]</f>
        <v>0.27149897975651882</v>
      </c>
      <c r="O55" s="118">
        <f>Table163102353[[#This Row],[50]]</f>
        <v>0.29299008689141193</v>
      </c>
      <c r="P55" s="118">
        <f>Table163102353[[#This Row],[60]]</f>
        <v>0.32625835573833495</v>
      </c>
      <c r="Q55" s="118">
        <f>Table163102353[[#This Row],[70]]</f>
        <v>0.38029396008696725</v>
      </c>
      <c r="R55" s="118">
        <f>Table163102353[[#This Row],[80]]</f>
        <v>0.47849663907789353</v>
      </c>
      <c r="S55" s="118">
        <f>Table163102353[[#This Row],[90]]</f>
        <v>0.70920409964709563</v>
      </c>
      <c r="T55">
        <f>Table163102353[[#This Row],[Column1]]</f>
        <v>4</v>
      </c>
      <c r="U55">
        <f>Table163102353[[#This Row],[Column2]]</f>
        <v>5.5</v>
      </c>
      <c r="V55">
        <f>Table163102353[[#This Row],[Column3]]</f>
        <v>2.5</v>
      </c>
      <c r="W55" s="120">
        <f>Table163102353[[#This Row],[Current quarter''s scenario]]</f>
        <v>3.07</v>
      </c>
      <c r="X55" s="122"/>
      <c r="Y55" s="120">
        <f>Table163102353[[#This Row],[Previous quarter''s scenario]]</f>
        <v>2.59690464</v>
      </c>
      <c r="Z55" s="68">
        <f>Table163102353[[#This Row],[Lower part]]</f>
        <v>2.5</v>
      </c>
      <c r="AA55" s="68">
        <f>Table163102353[[#This Row],[Target]]</f>
        <v>4</v>
      </c>
      <c r="AB55" s="68">
        <f>Table163102353[[#This Row],[Upper part]]</f>
        <v>5.5</v>
      </c>
      <c r="AC55" s="113">
        <f>Table163102353[[#This Row],[Column4]]</f>
        <v>0</v>
      </c>
      <c r="AD55" s="113"/>
    </row>
    <row r="56" spans="1:30" ht="16.5">
      <c r="A56" t="s">
        <v>76</v>
      </c>
      <c r="B56" s="68">
        <f>Table163102353[[#This Row],[-90]]</f>
        <v>-0.19670114552639867</v>
      </c>
      <c r="C56" s="68">
        <f>Table163102353[[#This Row],[-80]]</f>
        <v>0.75907095327573204</v>
      </c>
      <c r="D56" s="68">
        <f>Table163102353[[#This Row],[-70]]</f>
        <v>0.51214156847770109</v>
      </c>
      <c r="E56" s="68">
        <f>Table163102353[[#This Row],[-60]]</f>
        <v>0.40703388340796853</v>
      </c>
      <c r="F56" s="68">
        <f>Table163102353[[#This Row],[-50]]</f>
        <v>0.34919882897983356</v>
      </c>
      <c r="G56" s="68">
        <f>Table163102353[[#This Row],[-40]]</f>
        <v>0.31359134086741003</v>
      </c>
      <c r="H56" s="68">
        <f>Table163102353[[#This Row],[-30]]</f>
        <v>0.29058911176587143</v>
      </c>
      <c r="I56" s="68">
        <f>Table163102353[[#This Row],[-20]]</f>
        <v>0.27574065029461536</v>
      </c>
      <c r="J56" s="68">
        <f>Table163102353[[#This Row],[-10]]</f>
        <v>0.26678227028058954</v>
      </c>
      <c r="K56" s="68">
        <f>Table163102353[[#This Row],[10]]</f>
        <v>0.53297973347953498</v>
      </c>
      <c r="L56" s="68">
        <f>Table163102353[[#This Row],[20]]</f>
        <v>0.27478378845440998</v>
      </c>
      <c r="M56" s="68">
        <f>Table163102353[[#This Row],[30]]</f>
        <v>0.28401085439128693</v>
      </c>
      <c r="N56" s="68">
        <f>Table163102353[[#This Row],[40]]</f>
        <v>0.29930466117799437</v>
      </c>
      <c r="O56" s="68">
        <f>Table163102353[[#This Row],[50]]</f>
        <v>0.32299678902730733</v>
      </c>
      <c r="P56" s="68">
        <f>Table163102353[[#This Row],[60]]</f>
        <v>0.35967224152490296</v>
      </c>
      <c r="Q56" s="68">
        <f>Table163102353[[#This Row],[70]]</f>
        <v>0.41924192486448852</v>
      </c>
      <c r="R56" s="68">
        <f>Table163102353[[#This Row],[80]]</f>
        <v>0.52750207224518775</v>
      </c>
      <c r="S56" s="68">
        <f>Table163102353[[#This Row],[90]]</f>
        <v>0.78183753375898934</v>
      </c>
      <c r="T56" s="113">
        <f>Table163102353[[#This Row],[Column1]]</f>
        <v>4</v>
      </c>
      <c r="U56" s="113">
        <f>Table163102353[[#This Row],[Column2]]</f>
        <v>5.5</v>
      </c>
      <c r="V56" s="113">
        <f>Table163102353[[#This Row],[Column3]]</f>
        <v>2.5</v>
      </c>
      <c r="W56" s="120">
        <f>Table163102353[[#This Row],[Current quarter''s scenario]]</f>
        <v>3.24</v>
      </c>
      <c r="X56" s="122"/>
      <c r="Y56" s="120">
        <f>Table163102353[[#This Row],[Previous quarter''s scenario]]</f>
        <v>2.5566707100000001</v>
      </c>
      <c r="Z56" s="113">
        <f>Table163102353[[#This Row],[Lower part]]</f>
        <v>2.5</v>
      </c>
      <c r="AA56" s="68">
        <f>Table163102353[[#This Row],[Target]]</f>
        <v>4</v>
      </c>
      <c r="AB56" s="113">
        <f>Table163102353[[#This Row],[Upper part]]</f>
        <v>5.5</v>
      </c>
      <c r="AC56" s="113">
        <f>Table163102353[[#This Row],[Column4]]</f>
        <v>0</v>
      </c>
      <c r="AD56" s="113"/>
    </row>
    <row r="57" spans="1:30" ht="16.5">
      <c r="A57" t="s">
        <v>77</v>
      </c>
      <c r="B57" s="68">
        <f>Table163102353[[#This Row],[-90]]</f>
        <v>-1.2470861820060488E-2</v>
      </c>
      <c r="C57" s="68">
        <f>Table163102353[[#This Row],[-80]]</f>
        <v>0.77359764009826548</v>
      </c>
      <c r="D57" s="68">
        <f>Table163102353[[#This Row],[-70]]</f>
        <v>0.52194265511126403</v>
      </c>
      <c r="E57" s="68">
        <f>Table163102353[[#This Row],[-60]]</f>
        <v>0.41482347636355543</v>
      </c>
      <c r="F57" s="68">
        <f>Table163102353[[#This Row],[-50]]</f>
        <v>0.35588160613721875</v>
      </c>
      <c r="G57" s="68">
        <f>Table163102353[[#This Row],[-40]]</f>
        <v>0.31959268129465279</v>
      </c>
      <c r="H57" s="68">
        <f>Table163102353[[#This Row],[-30]]</f>
        <v>0.29615024805022561</v>
      </c>
      <c r="I57" s="68">
        <f>Table163102353[[#This Row],[-20]]</f>
        <v>0.28101762480376458</v>
      </c>
      <c r="J57" s="68">
        <f>Table163102353[[#This Row],[-10]]</f>
        <v>0.27188780418811964</v>
      </c>
      <c r="K57" s="68">
        <f>Table163102353[[#This Row],[10]]</f>
        <v>0.54302890867211584</v>
      </c>
      <c r="L57" s="68">
        <f>Table163102353[[#This Row],[20]]</f>
        <v>0.27988932236188591</v>
      </c>
      <c r="M57" s="68">
        <f>Table163102353[[#This Row],[30]]</f>
        <v>0.28928782890038018</v>
      </c>
      <c r="N57" s="68">
        <f>Table163102353[[#This Row],[40]]</f>
        <v>0.30486579746228948</v>
      </c>
      <c r="O57" s="68">
        <f>Table163102353[[#This Row],[50]]</f>
        <v>0.32899812945448659</v>
      </c>
      <c r="P57" s="68">
        <f>Table163102353[[#This Row],[60]]</f>
        <v>0.36635501868221709</v>
      </c>
      <c r="Q57" s="68">
        <f>Table163102353[[#This Row],[70]]</f>
        <v>0.4270315178199926</v>
      </c>
      <c r="R57" s="68">
        <f>Table163102353[[#This Row],[80]]</f>
        <v>0.53730315887864588</v>
      </c>
      <c r="S57" s="68">
        <f>Table163102353[[#This Row],[90]]</f>
        <v>0.7963642205813688</v>
      </c>
      <c r="T57" s="113">
        <f>Table163102353[[#This Row],[Column1]]</f>
        <v>4</v>
      </c>
      <c r="U57" s="113">
        <f>Table163102353[[#This Row],[Column2]]</f>
        <v>5.5</v>
      </c>
      <c r="V57" s="113">
        <f>Table163102353[[#This Row],[Column3]]</f>
        <v>2.5</v>
      </c>
      <c r="W57" s="120">
        <f>Table163102353[[#This Row],[Current quarter''s scenario]]</f>
        <v>3.49</v>
      </c>
      <c r="X57" s="122"/>
      <c r="Y57" s="120">
        <f>Table163102353[[#This Row],[Previous quarter''s scenario]]</f>
        <v>2.8488704199999999</v>
      </c>
      <c r="Z57" s="113">
        <f>Table163102353[[#This Row],[Lower part]]</f>
        <v>2.5</v>
      </c>
      <c r="AA57" s="68">
        <f>Table163102353[[#This Row],[Target]]</f>
        <v>4</v>
      </c>
      <c r="AB57" s="113">
        <f>Table163102353[[#This Row],[Upper part]]</f>
        <v>5.5</v>
      </c>
      <c r="AC57" s="113">
        <f>Table163102353[[#This Row],[Column4]]</f>
        <v>0</v>
      </c>
      <c r="AD57" s="113"/>
    </row>
    <row r="58" spans="1:30" ht="16.5">
      <c r="A58" t="s">
        <v>78</v>
      </c>
      <c r="B58" s="68">
        <f>Table163102353[[#This Row],[-90]]</f>
        <v>0.11175942188627763</v>
      </c>
      <c r="C58" s="68">
        <f>Table163102353[[#This Row],[-80]]</f>
        <v>0.78812432692079915</v>
      </c>
      <c r="D58" s="68">
        <f>Table163102353[[#This Row],[-70]]</f>
        <v>0.53174374174482697</v>
      </c>
      <c r="E58" s="68">
        <f>Table163102353[[#This Row],[-60]]</f>
        <v>0.42261306931914211</v>
      </c>
      <c r="F58" s="68">
        <f>Table163102353[[#This Row],[-50]]</f>
        <v>0.3625643832946035</v>
      </c>
      <c r="G58" s="68">
        <f>Table163102353[[#This Row],[-40]]</f>
        <v>0.32559402172189511</v>
      </c>
      <c r="H58" s="68">
        <f>Table163102353[[#This Row],[-30]]</f>
        <v>0.30171138433457978</v>
      </c>
      <c r="I58" s="68">
        <f>Table163102353[[#This Row],[-20]]</f>
        <v>0.28629459931291423</v>
      </c>
      <c r="J58" s="68">
        <f>Table163102353[[#This Row],[-10]]</f>
        <v>0.27699333809564974</v>
      </c>
      <c r="K58" s="68">
        <f>Table163102353[[#This Row],[10]]</f>
        <v>0.55307808386469715</v>
      </c>
      <c r="L58" s="68">
        <f>Table163102353[[#This Row],[20]]</f>
        <v>0.28499485626936227</v>
      </c>
      <c r="M58" s="68">
        <f>Table163102353[[#This Row],[30]]</f>
        <v>0.29456480340947255</v>
      </c>
      <c r="N58" s="68">
        <f>Table163102353[[#This Row],[40]]</f>
        <v>0.31042693374658548</v>
      </c>
      <c r="O58" s="68">
        <f>Table163102353[[#This Row],[50]]</f>
        <v>0.33499946988166407</v>
      </c>
      <c r="P58" s="68">
        <f>Table163102353[[#This Row],[60]]</f>
        <v>0.373037795839533</v>
      </c>
      <c r="Q58" s="68">
        <f>Table163102353[[#This Row],[70]]</f>
        <v>0.43482111077549579</v>
      </c>
      <c r="R58" s="68">
        <f>Table163102353[[#This Row],[80]]</f>
        <v>0.5471042455121049</v>
      </c>
      <c r="S58" s="68">
        <f>Table163102353[[#This Row],[90]]</f>
        <v>0.81089090740374825</v>
      </c>
      <c r="T58" s="113">
        <f>Table163102353[[#This Row],[Column1]]</f>
        <v>4</v>
      </c>
      <c r="U58" s="113">
        <f>Table163102353[[#This Row],[Column2]]</f>
        <v>5.5</v>
      </c>
      <c r="V58" s="113">
        <f>Table163102353[[#This Row],[Column3]]</f>
        <v>2.5</v>
      </c>
      <c r="W58" s="120">
        <f>Table163102353[[#This Row],[Current quarter''s scenario]]</f>
        <v>3.68</v>
      </c>
      <c r="X58" s="122"/>
      <c r="Y58" s="120">
        <f>Table163102353[[#This Row],[Previous quarter''s scenario]]</f>
        <v>3.1831339999999999</v>
      </c>
      <c r="Z58" s="113">
        <f>Table163102353[[#This Row],[Lower part]]</f>
        <v>2.5</v>
      </c>
      <c r="AA58" s="68">
        <f>Table163102353[[#This Row],[Target]]</f>
        <v>4</v>
      </c>
      <c r="AB58" s="113">
        <f>Table163102353[[#This Row],[Upper part]]</f>
        <v>5.5</v>
      </c>
      <c r="AC58" s="113">
        <f>Table163102353[[#This Row],[Column4]]</f>
        <v>0</v>
      </c>
      <c r="AD58" s="113"/>
    </row>
    <row r="59" spans="1:30" ht="16.5">
      <c r="A59" t="s">
        <v>79</v>
      </c>
      <c r="B59" s="68">
        <f>Table163102353[[#This Row],[-90]]</f>
        <v>2.4427748066847874E-2</v>
      </c>
      <c r="C59" s="68">
        <f>Table163102353[[#This Row],[-80]]</f>
        <v>0.83170936251593419</v>
      </c>
      <c r="D59" s="68">
        <f>Table163102353[[#This Row],[-70]]</f>
        <v>0.56115035834044413</v>
      </c>
      <c r="E59" s="68">
        <f>Table163102353[[#This Row],[-60]]</f>
        <v>0.44598451598062194</v>
      </c>
      <c r="F59" s="68">
        <f>Table163102353[[#This Row],[-50]]</f>
        <v>0.38261500349708277</v>
      </c>
      <c r="G59" s="68">
        <f>Table163102353[[#This Row],[-40]]</f>
        <v>0.34360009835419048</v>
      </c>
      <c r="H59" s="68">
        <f>Table163102353[[#This Row],[-30]]</f>
        <v>0.31839669777625135</v>
      </c>
      <c r="I59" s="68">
        <f>Table163102353[[#This Row],[-20]]</f>
        <v>0.30212733010870219</v>
      </c>
      <c r="J59" s="68">
        <f>Table163102353[[#This Row],[-10]]</f>
        <v>0.2923116883712753</v>
      </c>
      <c r="K59" s="68">
        <f>Table163102353[[#This Row],[10]]</f>
        <v>0.58322905110348788</v>
      </c>
      <c r="L59" s="68">
        <f>Table163102353[[#This Row],[20]]</f>
        <v>0.30031320654510463</v>
      </c>
      <c r="M59" s="68">
        <f>Table163102353[[#This Row],[30]]</f>
        <v>0.31039753420538219</v>
      </c>
      <c r="N59" s="68">
        <f>Table163102353[[#This Row],[40]]</f>
        <v>0.32711224718838494</v>
      </c>
      <c r="O59" s="68">
        <f>Table163102353[[#This Row],[50]]</f>
        <v>0.35300554651409666</v>
      </c>
      <c r="P59" s="68">
        <f>Table163102353[[#This Row],[60]]</f>
        <v>0.39308841604216571</v>
      </c>
      <c r="Q59" s="68">
        <f>Table163102353[[#This Row],[70]]</f>
        <v>0.45819255743715281</v>
      </c>
      <c r="R59" s="68">
        <f>Table163102353[[#This Row],[80]]</f>
        <v>0.57651086210794755</v>
      </c>
      <c r="S59" s="68">
        <f>Table163102353[[#This Row],[90]]</f>
        <v>0.85447594299921459</v>
      </c>
      <c r="T59" s="113">
        <f>Table163102353[[#This Row],[Column1]]</f>
        <v>4</v>
      </c>
      <c r="U59" s="113">
        <f>Table163102353[[#This Row],[Column2]]</f>
        <v>5.5</v>
      </c>
      <c r="V59" s="113">
        <f>Table163102353[[#This Row],[Column3]]</f>
        <v>2.5</v>
      </c>
      <c r="W59" s="120">
        <f>Table163102353[[#This Row],[Current quarter''s scenario]]</f>
        <v>3.79</v>
      </c>
      <c r="X59" s="122"/>
      <c r="Y59" s="120">
        <f>Table163102353[[#This Row],[Previous quarter''s scenario]]</f>
        <v>3.4631239100000002</v>
      </c>
      <c r="Z59" s="113">
        <f>Table163102353[[#This Row],[Lower part]]</f>
        <v>2.5</v>
      </c>
      <c r="AA59" s="68">
        <f>Table163102353[[#This Row],[Target]]</f>
        <v>4</v>
      </c>
      <c r="AB59" s="113">
        <f>Table163102353[[#This Row],[Upper part]]</f>
        <v>5.5</v>
      </c>
      <c r="AC59" s="113">
        <f>Table163102353[[#This Row],[Column4]]</f>
        <v>0</v>
      </c>
      <c r="AD59" s="113"/>
    </row>
    <row r="60" spans="1:30" ht="16.5">
      <c r="A60" t="s">
        <v>80</v>
      </c>
      <c r="B60" s="68">
        <f>Table163102353[[#This Row],[-90]]</f>
        <v>-0.2444583749655348</v>
      </c>
      <c r="C60" s="68">
        <f>Table163102353[[#This Row],[-80]]</f>
        <v>0.90435108850782608</v>
      </c>
      <c r="D60" s="68">
        <f>Table163102353[[#This Row],[-70]]</f>
        <v>0.61016138599980596</v>
      </c>
      <c r="E60" s="68">
        <f>Table163102353[[#This Row],[-60]]</f>
        <v>0.48493692708308833</v>
      </c>
      <c r="F60" s="68">
        <f>Table163102353[[#This Row],[-50]]</f>
        <v>0.41603270383454838</v>
      </c>
      <c r="G60" s="68">
        <f>Table163102353[[#This Row],[-40]]</f>
        <v>0.37361022607468275</v>
      </c>
      <c r="H60" s="68">
        <f>Table163102353[[#This Row],[-30]]</f>
        <v>0.34620555351237092</v>
      </c>
      <c r="I60" s="68">
        <f>Table163102353[[#This Row],[-20]]</f>
        <v>0.32851521476834877</v>
      </c>
      <c r="J60" s="68">
        <f>Table163102353[[#This Row],[-10]]</f>
        <v>0.31784227216398397</v>
      </c>
      <c r="K60" s="68">
        <f>Table163102353[[#This Row],[10]]</f>
        <v>0.63348066316814045</v>
      </c>
      <c r="L60" s="68">
        <f>Table163102353[[#This Row],[20]]</f>
        <v>0.32584379033800737</v>
      </c>
      <c r="M60" s="68">
        <f>Table163102353[[#This Row],[30]]</f>
        <v>0.3367854188652295</v>
      </c>
      <c r="N60" s="68">
        <f>Table163102353[[#This Row],[40]]</f>
        <v>0.35492110292471768</v>
      </c>
      <c r="O60" s="68">
        <f>Table163102353[[#This Row],[50]]</f>
        <v>0.38301567423481853</v>
      </c>
      <c r="P60" s="68">
        <f>Table163102353[[#This Row],[60]]</f>
        <v>0.42650611637988689</v>
      </c>
      <c r="Q60" s="68">
        <f>Table163102353[[#This Row],[70]]</f>
        <v>0.49714496853991541</v>
      </c>
      <c r="R60" s="68">
        <f>Table163102353[[#This Row],[80]]</f>
        <v>0.62552188976768619</v>
      </c>
      <c r="S60" s="68">
        <f>Table163102353[[#This Row],[90]]</f>
        <v>0.9271176689916576</v>
      </c>
      <c r="T60" s="113">
        <f>Table163102353[[#This Row],[Column1]]</f>
        <v>4</v>
      </c>
      <c r="U60" s="68">
        <f>Table163102353[[#This Row],[Column2]]</f>
        <v>5.5</v>
      </c>
      <c r="V60" s="68">
        <f>Table163102353[[#This Row],[Column3]]</f>
        <v>2.5</v>
      </c>
      <c r="W60" s="120">
        <f>Table163102353[[#This Row],[Current quarter''s scenario]]</f>
        <v>3.85</v>
      </c>
      <c r="X60" s="122"/>
      <c r="Y60" s="120">
        <f>Table163102353[[#This Row],[Previous quarter''s scenario]]</f>
        <v>3.6958997500000002</v>
      </c>
      <c r="Z60" s="113">
        <f>Table163102353[[#This Row],[Lower part]]</f>
        <v>2.5</v>
      </c>
      <c r="AA60" s="68">
        <f>Table163102353[[#This Row],[Target]]</f>
        <v>4</v>
      </c>
      <c r="AB60" s="113">
        <f>Table163102353[[#This Row],[Upper part]]</f>
        <v>5.5</v>
      </c>
      <c r="AC60" s="113">
        <f>Table163102353[[#This Row],[Column4]]</f>
        <v>0</v>
      </c>
      <c r="AD60" s="113"/>
    </row>
    <row r="61" spans="1:30" ht="16.5">
      <c r="A61" t="s">
        <v>81</v>
      </c>
      <c r="B61" s="68">
        <f>Table163102353[[#This Row],[-90]]</f>
        <v>-0.26023559957201153</v>
      </c>
      <c r="C61" s="68">
        <f>Table163102353[[#This Row],[-80]]</f>
        <v>0.91887943370620451</v>
      </c>
      <c r="D61" s="68">
        <f>Table163102353[[#This Row],[-70]]</f>
        <v>0.61996359153167835</v>
      </c>
      <c r="E61" s="68">
        <f>Table163102353[[#This Row],[-60]]</f>
        <v>0.49272740930358161</v>
      </c>
      <c r="F61" s="68">
        <f>Table163102353[[#This Row],[-50]]</f>
        <v>0.42271624390204132</v>
      </c>
      <c r="G61" s="68">
        <f>Table163102353[[#This Row],[-40]]</f>
        <v>0.3796122516187812</v>
      </c>
      <c r="H61" s="68">
        <f>Table163102353[[#This Row],[-30]]</f>
        <v>0.35176732465959493</v>
      </c>
      <c r="I61" s="68">
        <f>Table163102353[[#This Row],[-20]]</f>
        <v>0.33379279170027809</v>
      </c>
      <c r="J61" s="68">
        <f>Table163102353[[#This Row],[-10]]</f>
        <v>0.32294838892252553</v>
      </c>
      <c r="K61" s="68">
        <f>Table163102353[[#This Row],[10]]</f>
        <v>0.64353098558107114</v>
      </c>
      <c r="L61" s="68">
        <f>Table163102353[[#This Row],[20]]</f>
        <v>0.33094990709658845</v>
      </c>
      <c r="M61" s="68">
        <f>Table163102353[[#This Row],[30]]</f>
        <v>0.34206299579719879</v>
      </c>
      <c r="N61" s="68">
        <f>Table163102353[[#This Row],[40]]</f>
        <v>0.36048287407198387</v>
      </c>
      <c r="O61" s="68">
        <f>Table163102353[[#This Row],[50]]</f>
        <v>0.38901769977896272</v>
      </c>
      <c r="P61" s="68">
        <f>Table163102353[[#This Row],[60]]</f>
        <v>0.43318965644743113</v>
      </c>
      <c r="Q61" s="68">
        <f>Table163102353[[#This Row],[70]]</f>
        <v>0.50493545076046864</v>
      </c>
      <c r="R61" s="68">
        <f>Table163102353[[#This Row],[80]]</f>
        <v>0.63532409529963285</v>
      </c>
      <c r="S61" s="68">
        <f>Table163102353[[#This Row],[90]]</f>
        <v>0.94164601419014815</v>
      </c>
      <c r="T61" s="113">
        <f>Table163102353[[#This Row],[Column1]]</f>
        <v>4</v>
      </c>
      <c r="U61" s="68">
        <f>Table163102353[[#This Row],[Column2]]</f>
        <v>5.5</v>
      </c>
      <c r="V61" s="68">
        <f>Table163102353[[#This Row],[Column3]]</f>
        <v>2.5</v>
      </c>
      <c r="W61" s="120">
        <f>Table163102353[[#This Row],[Current quarter''s scenario]]</f>
        <v>3.9</v>
      </c>
      <c r="X61" s="122"/>
      <c r="Y61" s="120">
        <f>Table163102353[[#This Row],[Previous quarter''s scenario]]</f>
        <v>4</v>
      </c>
      <c r="Z61" s="113">
        <f>Table163102353[[#This Row],[Lower part]]</f>
        <v>2.5</v>
      </c>
      <c r="AA61" s="68">
        <f>Table163102353[[#This Row],[Target]]</f>
        <v>4</v>
      </c>
      <c r="AB61" s="113">
        <f>Table163102353[[#This Row],[Upper part]]</f>
        <v>5.5</v>
      </c>
      <c r="AC61" s="113">
        <f>Table163102353[[#This Row],[Column4]]</f>
        <v>0</v>
      </c>
      <c r="AD61" s="113"/>
    </row>
    <row r="62" spans="1:30" ht="16.5">
      <c r="A62" t="s">
        <v>82</v>
      </c>
      <c r="B62" s="68">
        <f>Table163102353[[#This Row],[-90]]</f>
        <v>-0.226012824178488</v>
      </c>
      <c r="C62" s="68">
        <f>Table163102353[[#This Row],[-80]]</f>
        <v>0.93340777890458293</v>
      </c>
      <c r="D62" s="68">
        <f>Table163102353[[#This Row],[-70]]</f>
        <v>0.62976579706355063</v>
      </c>
      <c r="E62" s="68">
        <f>Table163102353[[#This Row],[-60]]</f>
        <v>0.50051789152407489</v>
      </c>
      <c r="F62" s="68">
        <f>Table163102353[[#This Row],[-50]]</f>
        <v>0.42939978396953515</v>
      </c>
      <c r="G62" s="68">
        <f>Table163102353[[#This Row],[-40]]</f>
        <v>0.38561427716287877</v>
      </c>
      <c r="H62" s="68">
        <f>Table163102353[[#This Row],[-30]]</f>
        <v>0.35732909580681937</v>
      </c>
      <c r="I62" s="68">
        <f>Table163102353[[#This Row],[-20]]</f>
        <v>0.33907036863220696</v>
      </c>
      <c r="J62" s="68">
        <f>Table163102353[[#This Row],[-10]]</f>
        <v>0.32805450568106753</v>
      </c>
      <c r="K62" s="68">
        <f>Table163102353[[#This Row],[10]]</f>
        <v>0.65358130799400183</v>
      </c>
      <c r="L62" s="68">
        <f>Table163102353[[#This Row],[20]]</f>
        <v>0.33605602385516953</v>
      </c>
      <c r="M62" s="68">
        <f>Table163102353[[#This Row],[30]]</f>
        <v>0.34734057272916807</v>
      </c>
      <c r="N62" s="68">
        <f>Table163102353[[#This Row],[40]]</f>
        <v>0.36604464521925006</v>
      </c>
      <c r="O62" s="68">
        <f>Table163102353[[#This Row],[50]]</f>
        <v>0.39501972532310692</v>
      </c>
      <c r="P62" s="68">
        <f>Table163102353[[#This Row],[60]]</f>
        <v>0.43987319651497536</v>
      </c>
      <c r="Q62" s="68">
        <f>Table163102353[[#This Row],[70]]</f>
        <v>0.51272593298102276</v>
      </c>
      <c r="R62" s="68">
        <f>Table163102353[[#This Row],[80]]</f>
        <v>0.64512630083157863</v>
      </c>
      <c r="S62" s="68">
        <f>Table163102353[[#This Row],[90]]</f>
        <v>0.95617435938863871</v>
      </c>
      <c r="T62" s="113">
        <f>Table163102353[[#This Row],[Column1]]</f>
        <v>4</v>
      </c>
      <c r="U62" s="113">
        <f>Table163102353[[#This Row],[Column2]]</f>
        <v>5.5</v>
      </c>
      <c r="V62" s="113">
        <f>Table163102353[[#This Row],[Column3]]</f>
        <v>2.5</v>
      </c>
      <c r="W62" s="120">
        <f>Table163102353[[#This Row],[Current quarter''s scenario]]</f>
        <v>4</v>
      </c>
      <c r="X62" s="122"/>
      <c r="Y62" s="255"/>
      <c r="Z62" s="113">
        <f>Table163102353[[#This Row],[Lower part]]</f>
        <v>2.5</v>
      </c>
      <c r="AA62" s="68">
        <f>Table163102353[[#This Row],[Target]]</f>
        <v>4</v>
      </c>
      <c r="AB62" s="113">
        <f>Table163102353[[#This Row],[Upper part]]</f>
        <v>5.5</v>
      </c>
      <c r="AC62" s="113">
        <f>Table163102353[[#This Row],[Column4]]</f>
        <v>10</v>
      </c>
      <c r="AD62" s="113"/>
    </row>
  </sheetData>
  <hyperlinks>
    <hyperlink ref="A1" location="Ցանկ!A1" display="Ցանկ!A1" xr:uid="{078753A9-E7F1-4C73-AD3F-921E13F1D620}"/>
  </hyperlinks>
  <pageMargins left="0.7" right="0.7" top="0.75" bottom="0.75" header="0.3" footer="0.3"/>
  <pageSetup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8"/>
  <sheetViews>
    <sheetView topLeftCell="F1" zoomScale="130" zoomScaleNormal="130" workbookViewId="0"/>
  </sheetViews>
  <sheetFormatPr defaultColWidth="8.88671875" defaultRowHeight="14.25"/>
  <cols>
    <col min="1" max="1" width="8.88671875" style="18"/>
    <col min="2" max="2" width="8.88671875" style="1"/>
    <col min="3" max="3" width="11.44140625" style="1" customWidth="1"/>
    <col min="4" max="4" width="10" style="1" customWidth="1"/>
    <col min="5" max="16384" width="8.88671875" style="1"/>
  </cols>
  <sheetData>
    <row r="1" spans="1:11">
      <c r="A1" s="301" t="s">
        <v>492</v>
      </c>
      <c r="B1" s="6"/>
      <c r="C1" s="6"/>
      <c r="D1" s="35"/>
      <c r="E1" s="7"/>
      <c r="F1" s="7"/>
      <c r="G1" s="8"/>
      <c r="H1" s="8"/>
      <c r="I1" s="7"/>
      <c r="J1" s="7"/>
      <c r="K1" s="36"/>
    </row>
    <row r="2" spans="1:11" hidden="1">
      <c r="A2" s="23" t="s">
        <v>83</v>
      </c>
      <c r="B2" s="9"/>
      <c r="C2" s="9"/>
      <c r="D2" s="34"/>
      <c r="E2" s="9"/>
      <c r="F2" s="9"/>
      <c r="G2" s="10"/>
      <c r="H2" s="10"/>
      <c r="I2" s="9"/>
      <c r="J2" s="9"/>
      <c r="K2" s="34"/>
    </row>
    <row r="3" spans="1:11" hidden="1">
      <c r="A3" s="23" t="s">
        <v>84</v>
      </c>
      <c r="B3" s="9"/>
      <c r="C3" s="9"/>
      <c r="D3" s="34"/>
      <c r="E3" s="9"/>
      <c r="F3" s="9"/>
      <c r="G3" s="10"/>
      <c r="H3" s="10"/>
      <c r="I3" s="9"/>
      <c r="J3" s="9"/>
      <c r="K3" s="34"/>
    </row>
    <row r="4" spans="1:11" hidden="1">
      <c r="A4" s="23" t="s">
        <v>85</v>
      </c>
      <c r="B4" s="9"/>
      <c r="C4" s="9"/>
      <c r="D4" s="34"/>
      <c r="E4" s="9"/>
      <c r="F4" s="9"/>
      <c r="G4" s="10"/>
      <c r="H4" s="10"/>
      <c r="I4" s="9"/>
      <c r="J4" s="9"/>
      <c r="K4" s="34"/>
    </row>
    <row r="5" spans="1:11" hidden="1">
      <c r="A5" s="23" t="s">
        <v>86</v>
      </c>
      <c r="B5" s="9"/>
      <c r="C5" s="9"/>
      <c r="D5" s="34"/>
      <c r="E5" s="9"/>
      <c r="F5" s="9"/>
      <c r="G5" s="10"/>
      <c r="H5" s="10"/>
      <c r="I5" s="9"/>
      <c r="J5" s="9"/>
      <c r="K5" s="34"/>
    </row>
    <row r="6" spans="1:11" hidden="1">
      <c r="A6" s="23" t="s">
        <v>87</v>
      </c>
      <c r="B6" s="9"/>
      <c r="C6" s="9"/>
      <c r="D6" s="34"/>
      <c r="E6" s="9"/>
      <c r="F6" s="9"/>
      <c r="G6" s="10"/>
      <c r="H6" s="10"/>
      <c r="I6" s="9"/>
      <c r="J6" s="9"/>
      <c r="K6" s="34"/>
    </row>
    <row r="7" spans="1:11" hidden="1">
      <c r="A7" s="23" t="s">
        <v>84</v>
      </c>
      <c r="B7" s="9"/>
      <c r="C7" s="9"/>
      <c r="D7" s="34"/>
      <c r="E7" s="9"/>
      <c r="F7" s="9"/>
      <c r="G7" s="10"/>
      <c r="H7" s="10"/>
      <c r="I7" s="9"/>
      <c r="J7" s="9"/>
      <c r="K7" s="34"/>
    </row>
    <row r="8" spans="1:11" hidden="1">
      <c r="A8" s="23" t="s">
        <v>85</v>
      </c>
      <c r="B8" s="9"/>
      <c r="C8" s="9"/>
      <c r="D8" s="34"/>
      <c r="E8" s="9"/>
      <c r="F8" s="9"/>
      <c r="G8" s="10"/>
      <c r="H8" s="10"/>
      <c r="I8" s="9"/>
      <c r="J8" s="9"/>
      <c r="K8" s="34"/>
    </row>
    <row r="9" spans="1:11" hidden="1">
      <c r="A9" s="23" t="s">
        <v>88</v>
      </c>
      <c r="B9" s="9"/>
      <c r="C9" s="9"/>
      <c r="D9" s="34"/>
      <c r="E9" s="9"/>
      <c r="F9" s="9"/>
      <c r="G9" s="10"/>
      <c r="H9" s="10"/>
      <c r="I9" s="9"/>
      <c r="J9" s="9"/>
      <c r="K9" s="34"/>
    </row>
    <row r="10" spans="1:11" hidden="1">
      <c r="A10" s="23" t="s">
        <v>87</v>
      </c>
      <c r="B10" s="9"/>
      <c r="C10" s="14"/>
      <c r="D10" s="34"/>
      <c r="E10" s="9"/>
      <c r="F10" s="9"/>
      <c r="G10" s="10"/>
      <c r="H10" s="10"/>
      <c r="I10" s="9"/>
      <c r="J10" s="9"/>
      <c r="K10" s="34"/>
    </row>
    <row r="11" spans="1:11" hidden="1">
      <c r="A11" s="23" t="s">
        <v>84</v>
      </c>
      <c r="B11" s="14"/>
      <c r="C11" s="9"/>
      <c r="D11" s="37"/>
      <c r="E11" s="14"/>
      <c r="F11" s="9"/>
      <c r="G11" s="10"/>
      <c r="H11" s="10"/>
      <c r="I11" s="9"/>
      <c r="J11" s="14"/>
      <c r="K11" s="37"/>
    </row>
    <row r="12" spans="1:11" hidden="1">
      <c r="A12" s="23" t="s">
        <v>85</v>
      </c>
      <c r="B12" s="14"/>
      <c r="C12" s="9"/>
      <c r="D12" s="34"/>
      <c r="E12" s="9"/>
      <c r="F12" s="9"/>
      <c r="G12" s="10"/>
      <c r="H12" s="10"/>
      <c r="I12" s="9"/>
      <c r="J12" s="9"/>
      <c r="K12" s="34"/>
    </row>
    <row r="13" spans="1:11" hidden="1">
      <c r="A13" s="23" t="s">
        <v>89</v>
      </c>
      <c r="B13" s="14"/>
      <c r="C13" s="9"/>
      <c r="D13" s="34"/>
      <c r="E13" s="9"/>
      <c r="F13" s="9"/>
      <c r="G13" s="10"/>
      <c r="H13" s="10"/>
      <c r="I13" s="9"/>
      <c r="J13" s="9"/>
      <c r="K13" s="34"/>
    </row>
    <row r="14" spans="1:11" hidden="1">
      <c r="A14" s="23" t="s">
        <v>87</v>
      </c>
      <c r="B14" s="14"/>
      <c r="C14" s="14"/>
      <c r="D14" s="37"/>
      <c r="E14" s="14"/>
      <c r="F14" s="14"/>
      <c r="G14" s="15"/>
      <c r="H14" s="15"/>
      <c r="I14" s="14"/>
      <c r="J14" s="14"/>
      <c r="K14" s="37"/>
    </row>
    <row r="15" spans="1:11" hidden="1">
      <c r="A15" s="23" t="s">
        <v>84</v>
      </c>
      <c r="B15" s="14"/>
      <c r="C15" s="14"/>
      <c r="D15" s="37"/>
      <c r="E15" s="14"/>
      <c r="F15" s="14"/>
      <c r="G15" s="15"/>
      <c r="H15" s="15"/>
      <c r="I15" s="14"/>
      <c r="J15" s="14"/>
      <c r="K15" s="37"/>
    </row>
    <row r="16" spans="1:11" hidden="1">
      <c r="A16" s="23" t="s">
        <v>85</v>
      </c>
      <c r="B16" s="14"/>
      <c r="C16" s="9"/>
      <c r="D16" s="34"/>
      <c r="E16" s="9"/>
      <c r="F16" s="9"/>
      <c r="G16" s="10"/>
      <c r="H16" s="10"/>
      <c r="I16" s="9"/>
      <c r="J16" s="9"/>
      <c r="K16" s="34"/>
    </row>
    <row r="17" spans="1:19" hidden="1">
      <c r="A17" s="23" t="s">
        <v>90</v>
      </c>
      <c r="B17" s="14"/>
      <c r="C17" s="14"/>
      <c r="D17" s="37"/>
      <c r="E17" s="14"/>
      <c r="F17" s="14"/>
      <c r="G17" s="15"/>
      <c r="H17" s="15"/>
      <c r="I17" s="14"/>
      <c r="J17" s="14"/>
      <c r="K17" s="37"/>
    </row>
    <row r="18" spans="1:19" hidden="1">
      <c r="A18" s="23" t="s">
        <v>87</v>
      </c>
      <c r="B18" s="14"/>
      <c r="C18" s="14"/>
      <c r="D18" s="37"/>
      <c r="E18" s="14"/>
      <c r="F18" s="14"/>
      <c r="G18" s="14"/>
      <c r="H18" s="14"/>
      <c r="I18" s="14"/>
      <c r="J18" s="14"/>
      <c r="K18" s="37"/>
    </row>
    <row r="19" spans="1:19" hidden="1">
      <c r="A19" s="23" t="s">
        <v>84</v>
      </c>
      <c r="B19" s="14"/>
      <c r="C19" s="9"/>
      <c r="D19" s="14"/>
      <c r="E19" s="14"/>
      <c r="F19" s="14"/>
      <c r="G19" s="14"/>
      <c r="H19" s="14"/>
      <c r="I19" s="14"/>
      <c r="J19" s="14"/>
      <c r="K19" s="37"/>
    </row>
    <row r="20" spans="1:19" hidden="1">
      <c r="A20" s="23" t="s">
        <v>85</v>
      </c>
      <c r="B20" s="14"/>
      <c r="C20" s="14"/>
      <c r="D20" s="14"/>
      <c r="E20" s="14"/>
      <c r="F20" s="14"/>
      <c r="G20" s="14"/>
      <c r="H20" s="14"/>
      <c r="I20" s="14"/>
      <c r="J20" s="14"/>
      <c r="K20" s="14"/>
    </row>
    <row r="21" spans="1:19" hidden="1">
      <c r="A21" s="23" t="s">
        <v>91</v>
      </c>
      <c r="B21" s="14"/>
      <c r="C21" s="14"/>
      <c r="D21" s="14"/>
      <c r="E21" s="14"/>
      <c r="F21" s="14"/>
      <c r="G21" s="14"/>
      <c r="H21" s="14"/>
      <c r="I21" s="14"/>
      <c r="J21" s="14"/>
      <c r="K21" s="14"/>
    </row>
    <row r="22" spans="1:19" hidden="1">
      <c r="A22" s="23" t="s">
        <v>87</v>
      </c>
      <c r="B22" s="14"/>
      <c r="C22" s="14"/>
      <c r="D22" s="14"/>
      <c r="E22" s="9"/>
      <c r="F22" s="9"/>
      <c r="G22" s="14"/>
      <c r="H22" s="14"/>
      <c r="I22" s="9"/>
      <c r="J22" s="9"/>
      <c r="K22" s="14"/>
    </row>
    <row r="23" spans="1:19" hidden="1">
      <c r="A23" s="23" t="s">
        <v>84</v>
      </c>
      <c r="B23" s="14"/>
      <c r="C23" s="14"/>
      <c r="D23" s="14"/>
      <c r="E23" s="9"/>
      <c r="F23" s="9"/>
      <c r="G23" s="14"/>
      <c r="H23" s="14"/>
      <c r="I23" s="9"/>
      <c r="J23" s="9"/>
      <c r="K23" s="14"/>
    </row>
    <row r="24" spans="1:19" hidden="1">
      <c r="A24" s="23" t="s">
        <v>85</v>
      </c>
      <c r="B24" s="14"/>
      <c r="C24" s="14"/>
      <c r="D24" s="14"/>
      <c r="E24" s="9"/>
      <c r="F24" s="9"/>
      <c r="G24" s="14"/>
      <c r="H24" s="14"/>
      <c r="I24" s="9"/>
      <c r="J24" s="9"/>
      <c r="K24" s="14"/>
    </row>
    <row r="25" spans="1:19" ht="28.5">
      <c r="A25" s="23"/>
      <c r="B25" s="14"/>
      <c r="C25" s="74" t="s">
        <v>92</v>
      </c>
      <c r="D25" s="74" t="s">
        <v>93</v>
      </c>
      <c r="E25" s="75">
        <v>-0.9</v>
      </c>
      <c r="F25" s="75">
        <v>-0.7</v>
      </c>
      <c r="G25" s="75">
        <v>-0.5</v>
      </c>
      <c r="H25" s="75">
        <v>-0.3</v>
      </c>
      <c r="I25" s="75">
        <v>0.3</v>
      </c>
      <c r="J25" s="75">
        <v>0.5</v>
      </c>
      <c r="K25" s="75">
        <v>0.7</v>
      </c>
      <c r="L25" s="76">
        <v>0.9</v>
      </c>
    </row>
    <row r="26" spans="1:19">
      <c r="A26" s="23"/>
      <c r="B26" s="23" t="s">
        <v>94</v>
      </c>
      <c r="C26" s="66">
        <v>3.4160665595452002</v>
      </c>
      <c r="D26" s="66">
        <v>3.4160665595452002</v>
      </c>
      <c r="E26" s="66"/>
      <c r="F26" s="66"/>
      <c r="G26" s="66"/>
      <c r="H26" s="66"/>
      <c r="I26" s="66"/>
      <c r="J26" s="66"/>
      <c r="K26" s="66"/>
      <c r="L26" s="66"/>
    </row>
    <row r="27" spans="1:19">
      <c r="A27" s="23"/>
      <c r="B27" s="23" t="s">
        <v>87</v>
      </c>
      <c r="C27" s="66">
        <v>2.9746574486763393</v>
      </c>
      <c r="D27" s="66">
        <v>2.9746574486763393</v>
      </c>
      <c r="E27" s="66"/>
      <c r="F27" s="9"/>
      <c r="G27" s="9"/>
      <c r="H27" s="10"/>
      <c r="I27" s="10"/>
      <c r="J27" s="9"/>
      <c r="K27" s="9"/>
      <c r="L27" s="66"/>
    </row>
    <row r="28" spans="1:19" ht="16.5">
      <c r="A28" s="23"/>
      <c r="B28" s="23" t="s">
        <v>84</v>
      </c>
      <c r="C28" s="66">
        <v>0.89132478774394031</v>
      </c>
      <c r="D28" s="66">
        <v>0.89132478774394031</v>
      </c>
      <c r="E28" s="66">
        <v>0.89132478774394031</v>
      </c>
      <c r="F28" s="66">
        <v>0.89132478774394031</v>
      </c>
      <c r="G28" s="66">
        <v>0.89132478774394031</v>
      </c>
      <c r="H28" s="66">
        <v>0.89132478774394031</v>
      </c>
      <c r="I28" s="66">
        <v>0.89132478774394031</v>
      </c>
      <c r="J28" s="66">
        <v>0.89132478774394031</v>
      </c>
      <c r="K28" s="66">
        <v>0.89132478774394031</v>
      </c>
      <c r="L28" s="66">
        <v>0.89132478774394031</v>
      </c>
      <c r="S28"/>
    </row>
    <row r="29" spans="1:19">
      <c r="A29" s="23"/>
      <c r="B29" s="67" t="s">
        <v>85</v>
      </c>
      <c r="C29" s="68">
        <v>0.2</v>
      </c>
      <c r="D29" s="68">
        <v>0.2</v>
      </c>
      <c r="E29" s="68">
        <v>0.2</v>
      </c>
      <c r="F29" s="68">
        <v>0.2</v>
      </c>
      <c r="G29" s="68">
        <v>0.2</v>
      </c>
      <c r="H29" s="68">
        <v>0.2</v>
      </c>
      <c r="I29" s="68">
        <v>0.2</v>
      </c>
      <c r="J29" s="68">
        <v>0.2</v>
      </c>
      <c r="K29" s="68">
        <v>0.2</v>
      </c>
      <c r="L29" s="68">
        <v>0.2</v>
      </c>
    </row>
    <row r="30" spans="1:19">
      <c r="A30" s="23"/>
      <c r="B30" s="67" t="s">
        <v>95</v>
      </c>
      <c r="C30" s="68">
        <v>0.7</v>
      </c>
      <c r="D30" s="68">
        <v>0.7</v>
      </c>
      <c r="E30" s="68">
        <v>0.7</v>
      </c>
      <c r="F30" s="68">
        <v>0.7</v>
      </c>
      <c r="G30" s="68">
        <v>0.7</v>
      </c>
      <c r="H30" s="68">
        <v>0.7</v>
      </c>
      <c r="I30" s="68">
        <v>0.7</v>
      </c>
      <c r="J30" s="68">
        <v>0.7</v>
      </c>
      <c r="K30" s="68">
        <v>0.7</v>
      </c>
      <c r="L30" s="68">
        <v>0.7</v>
      </c>
    </row>
    <row r="31" spans="1:19">
      <c r="A31" s="23"/>
      <c r="B31" s="67" t="s">
        <v>87</v>
      </c>
      <c r="C31" s="68">
        <v>1.7</v>
      </c>
      <c r="D31" s="68">
        <v>1.7</v>
      </c>
      <c r="E31" s="68">
        <v>1.7</v>
      </c>
      <c r="F31" s="68">
        <v>1.7</v>
      </c>
      <c r="G31" s="68">
        <v>1.7</v>
      </c>
      <c r="H31" s="68">
        <v>1.7</v>
      </c>
      <c r="I31" s="68">
        <v>1.7</v>
      </c>
      <c r="J31" s="68">
        <v>1.7</v>
      </c>
      <c r="K31" s="68">
        <v>1.7</v>
      </c>
      <c r="L31" s="68">
        <v>1.7</v>
      </c>
    </row>
    <row r="32" spans="1:19">
      <c r="A32" s="23"/>
      <c r="B32" s="67" t="s">
        <v>84</v>
      </c>
      <c r="C32" s="68">
        <v>3.8</v>
      </c>
      <c r="D32" s="68">
        <v>3.8</v>
      </c>
      <c r="E32" s="68">
        <v>3.8</v>
      </c>
      <c r="F32" s="68">
        <v>3.8</v>
      </c>
      <c r="G32" s="68">
        <v>3.8</v>
      </c>
      <c r="H32" s="68">
        <v>3.8</v>
      </c>
      <c r="I32" s="68">
        <v>3.8</v>
      </c>
      <c r="J32" s="68">
        <v>3.8</v>
      </c>
      <c r="K32" s="68">
        <v>3.8</v>
      </c>
      <c r="L32" s="68">
        <v>3.8</v>
      </c>
    </row>
    <row r="33" spans="1:12">
      <c r="A33" s="23"/>
      <c r="B33" s="67" t="s">
        <v>85</v>
      </c>
      <c r="C33" s="68">
        <v>7.5</v>
      </c>
      <c r="D33" s="68">
        <v>7.5</v>
      </c>
      <c r="E33" s="68">
        <v>7.5</v>
      </c>
      <c r="F33" s="68">
        <v>7.5</v>
      </c>
      <c r="G33" s="68">
        <v>7.5</v>
      </c>
      <c r="H33" s="68">
        <v>7.5</v>
      </c>
      <c r="I33" s="68">
        <v>7.5</v>
      </c>
      <c r="J33" s="68">
        <v>7.5</v>
      </c>
      <c r="K33" s="68">
        <v>7.5</v>
      </c>
      <c r="L33" s="68">
        <v>7.5</v>
      </c>
    </row>
    <row r="34" spans="1:12">
      <c r="A34" s="23"/>
      <c r="B34" s="67" t="s">
        <v>96</v>
      </c>
      <c r="C34" s="68">
        <v>8.1</v>
      </c>
      <c r="D34" s="68">
        <v>8.1</v>
      </c>
      <c r="E34" s="68">
        <v>8</v>
      </c>
      <c r="F34" s="68">
        <v>8</v>
      </c>
      <c r="G34" s="68">
        <v>8</v>
      </c>
      <c r="H34" s="68">
        <v>8</v>
      </c>
      <c r="I34" s="68">
        <v>8</v>
      </c>
      <c r="J34" s="68">
        <v>8</v>
      </c>
      <c r="K34" s="68">
        <v>8</v>
      </c>
      <c r="L34" s="68">
        <v>8</v>
      </c>
    </row>
    <row r="35" spans="1:12">
      <c r="A35" s="23"/>
      <c r="B35" s="67" t="s">
        <v>87</v>
      </c>
      <c r="C35" s="68">
        <v>8.3000000000000007</v>
      </c>
      <c r="D35" s="68">
        <v>8.3000000000000007</v>
      </c>
      <c r="E35" s="68">
        <v>8.1</v>
      </c>
      <c r="F35" s="68">
        <v>8.1</v>
      </c>
      <c r="G35" s="68">
        <v>8.1</v>
      </c>
      <c r="H35" s="68">
        <v>8.1</v>
      </c>
      <c r="I35" s="68">
        <v>8.1</v>
      </c>
      <c r="J35" s="68">
        <v>8.1</v>
      </c>
      <c r="K35" s="68">
        <v>8.1</v>
      </c>
      <c r="L35" s="68">
        <v>8.1</v>
      </c>
    </row>
    <row r="36" spans="1:12">
      <c r="A36" s="23"/>
      <c r="B36" s="67" t="s">
        <v>84</v>
      </c>
      <c r="C36" s="68">
        <v>7.7</v>
      </c>
      <c r="D36" s="68">
        <v>7.7</v>
      </c>
      <c r="E36" s="68">
        <v>7.5</v>
      </c>
      <c r="F36" s="68">
        <v>7.5</v>
      </c>
      <c r="G36" s="68">
        <v>7.5</v>
      </c>
      <c r="H36" s="68">
        <v>7.5</v>
      </c>
      <c r="I36" s="68">
        <v>7.5</v>
      </c>
      <c r="J36" s="68">
        <v>7.5</v>
      </c>
      <c r="K36" s="68">
        <v>7.5</v>
      </c>
      <c r="L36" s="68">
        <v>7.5</v>
      </c>
    </row>
    <row r="37" spans="1:12">
      <c r="A37" s="23"/>
      <c r="B37" s="67" t="s">
        <v>85</v>
      </c>
      <c r="C37" s="68">
        <v>5.2</v>
      </c>
      <c r="D37" s="68">
        <v>5.2</v>
      </c>
      <c r="E37" s="68">
        <v>5.2</v>
      </c>
      <c r="F37" s="68">
        <v>5.2</v>
      </c>
      <c r="G37" s="68">
        <v>5.2</v>
      </c>
      <c r="H37" s="68">
        <v>5.2</v>
      </c>
      <c r="I37" s="68">
        <v>5.2</v>
      </c>
      <c r="J37" s="68">
        <v>5.2</v>
      </c>
      <c r="K37" s="68">
        <v>5.2</v>
      </c>
      <c r="L37" s="68">
        <v>5.2</v>
      </c>
    </row>
    <row r="38" spans="1:12">
      <c r="A38" s="23"/>
      <c r="B38" s="67" t="s">
        <v>97</v>
      </c>
      <c r="C38" s="68">
        <v>4.8394296884224133</v>
      </c>
      <c r="D38" s="68">
        <v>4.8394296884224133</v>
      </c>
      <c r="E38" s="68">
        <v>4.8</v>
      </c>
      <c r="F38" s="68">
        <v>4.8</v>
      </c>
      <c r="G38" s="68">
        <v>4.8</v>
      </c>
      <c r="H38" s="68">
        <v>4.8</v>
      </c>
      <c r="I38" s="68">
        <v>4.8</v>
      </c>
      <c r="J38" s="68">
        <v>4.8</v>
      </c>
      <c r="K38" s="68">
        <v>4.8</v>
      </c>
      <c r="L38" s="68">
        <v>4.8</v>
      </c>
    </row>
    <row r="39" spans="1:12">
      <c r="A39" s="23"/>
      <c r="B39" s="67" t="s">
        <v>87</v>
      </c>
      <c r="C39" s="68">
        <v>4.8050562563111612</v>
      </c>
      <c r="D39" s="68">
        <v>4.8050562563111612</v>
      </c>
      <c r="E39" s="68">
        <v>4.7</v>
      </c>
      <c r="F39" s="68">
        <v>4.7</v>
      </c>
      <c r="G39" s="68">
        <v>4.7</v>
      </c>
      <c r="H39" s="68">
        <v>4.7</v>
      </c>
      <c r="I39" s="68">
        <v>4.7</v>
      </c>
      <c r="J39" s="68">
        <v>4.7</v>
      </c>
      <c r="K39" s="68">
        <v>4.7</v>
      </c>
      <c r="L39" s="68">
        <v>4.7</v>
      </c>
    </row>
    <row r="40" spans="1:12">
      <c r="A40" s="23"/>
      <c r="B40" s="67" t="s">
        <v>84</v>
      </c>
      <c r="C40" s="68">
        <v>6.3371955907867346</v>
      </c>
      <c r="D40" s="68">
        <v>6.3371955907867346</v>
      </c>
      <c r="E40" s="68">
        <v>6.2</v>
      </c>
      <c r="F40" s="68">
        <v>6.2</v>
      </c>
      <c r="G40" s="68">
        <v>6.2</v>
      </c>
      <c r="H40" s="68">
        <v>6.2</v>
      </c>
      <c r="I40" s="68">
        <v>6.2</v>
      </c>
      <c r="J40" s="68">
        <v>6.2</v>
      </c>
      <c r="K40" s="68">
        <v>6.2</v>
      </c>
      <c r="L40" s="68">
        <v>6.2</v>
      </c>
    </row>
    <row r="41" spans="1:12">
      <c r="A41" s="23"/>
      <c r="B41" s="67" t="s">
        <v>85</v>
      </c>
      <c r="C41" s="68">
        <v>7.6302877536764271</v>
      </c>
      <c r="D41" s="68">
        <v>7.6302877536764271</v>
      </c>
      <c r="E41" s="68">
        <v>7.6</v>
      </c>
      <c r="F41" s="68">
        <v>7.6</v>
      </c>
      <c r="G41" s="68">
        <v>7.6</v>
      </c>
      <c r="H41" s="68">
        <v>7.6</v>
      </c>
      <c r="I41" s="68">
        <v>7.6</v>
      </c>
      <c r="J41" s="68">
        <v>7.6</v>
      </c>
      <c r="K41" s="68">
        <v>7.6</v>
      </c>
      <c r="L41" s="68">
        <v>7.6</v>
      </c>
    </row>
    <row r="42" spans="1:12">
      <c r="A42" s="23"/>
      <c r="B42" s="67" t="s">
        <v>98</v>
      </c>
      <c r="C42" s="68">
        <v>6.9631197231161366</v>
      </c>
      <c r="D42" s="68">
        <v>6.9631197231161366</v>
      </c>
      <c r="E42" s="68">
        <v>6.3</v>
      </c>
      <c r="F42" s="68">
        <v>6.5</v>
      </c>
      <c r="G42" s="68">
        <v>6.6</v>
      </c>
      <c r="H42" s="68">
        <v>6.7</v>
      </c>
      <c r="I42" s="68">
        <v>6.9</v>
      </c>
      <c r="J42" s="68">
        <v>7</v>
      </c>
      <c r="K42" s="68">
        <v>7</v>
      </c>
      <c r="L42" s="68">
        <v>7.1</v>
      </c>
    </row>
    <row r="43" spans="1:12">
      <c r="A43" s="23"/>
      <c r="B43" s="67" t="s">
        <v>87</v>
      </c>
      <c r="C43" s="69">
        <v>2.1796352687030236</v>
      </c>
      <c r="D43" s="69">
        <v>2.1796352687030236</v>
      </c>
      <c r="E43" s="69">
        <v>2.2000000000000002</v>
      </c>
      <c r="F43" s="69">
        <v>2.2000000000000002</v>
      </c>
      <c r="G43" s="69">
        <v>2.2000000000000002</v>
      </c>
      <c r="H43" s="69">
        <v>2.2000000000000002</v>
      </c>
      <c r="I43" s="69">
        <v>2.2000000000000002</v>
      </c>
      <c r="J43" s="69">
        <v>2.2000000000000002</v>
      </c>
      <c r="K43" s="69">
        <v>2.2000000000000002</v>
      </c>
      <c r="L43" s="69">
        <v>2.2000000000000002</v>
      </c>
    </row>
    <row r="44" spans="1:12">
      <c r="A44" s="23"/>
      <c r="B44" s="67" t="s">
        <v>84</v>
      </c>
      <c r="C44" s="68">
        <v>-2.6343601211301291</v>
      </c>
      <c r="D44" s="68">
        <v>-2.6343601211301291</v>
      </c>
      <c r="E44" s="68">
        <v>-2.8678739201036336</v>
      </c>
      <c r="F44" s="68">
        <v>-2.8678739201036336</v>
      </c>
      <c r="G44" s="68">
        <v>-2.8678739201036336</v>
      </c>
      <c r="H44" s="68">
        <v>-2.8678739201036336</v>
      </c>
      <c r="I44" s="68">
        <v>-2.8678739201036336</v>
      </c>
      <c r="J44" s="68">
        <v>-2.8678739201036336</v>
      </c>
      <c r="K44" s="68">
        <v>-2.8678739201036336</v>
      </c>
      <c r="L44" s="68">
        <v>-2.8678739201036336</v>
      </c>
    </row>
    <row r="45" spans="1:12">
      <c r="A45" s="23"/>
      <c r="B45" s="67" t="s">
        <v>85</v>
      </c>
      <c r="C45" s="68">
        <v>-7.3993502810758827</v>
      </c>
      <c r="D45" s="68">
        <v>-7.3993502810758827</v>
      </c>
      <c r="E45" s="68">
        <v>-7.3993502810758827</v>
      </c>
      <c r="F45" s="68">
        <v>-7.3993502810758827</v>
      </c>
      <c r="G45" s="68">
        <v>-7.3993502810758827</v>
      </c>
      <c r="H45" s="68">
        <v>-7.3993502810758827</v>
      </c>
      <c r="I45" s="68">
        <v>-7.3993502810758827</v>
      </c>
      <c r="J45" s="68">
        <v>-7.3993502810758827</v>
      </c>
      <c r="K45" s="68">
        <v>-7.3993502810758827</v>
      </c>
      <c r="L45" s="68">
        <v>-7.3993502810758827</v>
      </c>
    </row>
    <row r="46" spans="1:12">
      <c r="A46" s="23"/>
      <c r="B46" s="67" t="s">
        <v>99</v>
      </c>
      <c r="C46" s="68">
        <v>-8.4409042587792129</v>
      </c>
      <c r="D46" s="68">
        <v>-8.4409042587792129</v>
      </c>
      <c r="E46" s="68">
        <v>-8.4409042587792129</v>
      </c>
      <c r="F46" s="68">
        <v>-8.4409042587792129</v>
      </c>
      <c r="G46" s="68">
        <v>-8.4409042587792129</v>
      </c>
      <c r="H46" s="68">
        <v>-8.4409042587792129</v>
      </c>
      <c r="I46" s="68">
        <v>-8.4409042587792129</v>
      </c>
      <c r="J46" s="68">
        <v>-8.4409042587792129</v>
      </c>
      <c r="K46" s="68">
        <v>-8.4409042587792129</v>
      </c>
      <c r="L46" s="68">
        <v>-8.4409042587792129</v>
      </c>
    </row>
    <row r="47" spans="1:12">
      <c r="A47" s="23"/>
      <c r="B47" s="67" t="s">
        <v>87</v>
      </c>
      <c r="C47" s="69">
        <v>-3.7963848117996974</v>
      </c>
      <c r="D47" s="69">
        <v>-3.7963848117996974</v>
      </c>
      <c r="E47" s="69">
        <v>-3.7963848117996974</v>
      </c>
      <c r="F47" s="69">
        <v>-3.7963848117996974</v>
      </c>
      <c r="G47" s="69">
        <v>-3.7963848117996974</v>
      </c>
      <c r="H47" s="69">
        <v>-3.7963848117996974</v>
      </c>
      <c r="I47" s="69">
        <v>-3.7963848117996974</v>
      </c>
      <c r="J47" s="69">
        <v>-3.7963848117996974</v>
      </c>
      <c r="K47" s="69">
        <v>-3.7963848117996974</v>
      </c>
      <c r="L47" s="69">
        <v>-3.7963848117996974</v>
      </c>
    </row>
    <row r="48" spans="1:12">
      <c r="A48" s="23"/>
      <c r="B48" s="67" t="s">
        <v>84</v>
      </c>
      <c r="C48" s="68">
        <v>-0.63707532932409094</v>
      </c>
      <c r="D48" s="68">
        <v>-0.63707532932409094</v>
      </c>
      <c r="E48" s="68">
        <v>-0.63707532932409106</v>
      </c>
      <c r="F48" s="68">
        <v>-0.63707532932409106</v>
      </c>
      <c r="G48" s="68">
        <v>-0.63707532932409106</v>
      </c>
      <c r="H48" s="68">
        <v>-0.63707532932409106</v>
      </c>
      <c r="I48" s="68">
        <v>-0.63707532932409106</v>
      </c>
      <c r="J48" s="68">
        <v>-0.63707532932409106</v>
      </c>
      <c r="K48" s="68">
        <v>-0.63707532932409106</v>
      </c>
      <c r="L48" s="68">
        <v>-0.63707532932409106</v>
      </c>
    </row>
    <row r="49" spans="1:12">
      <c r="A49" s="23"/>
      <c r="B49" s="67" t="s">
        <v>85</v>
      </c>
      <c r="C49" s="68">
        <v>5.695885600009305</v>
      </c>
      <c r="D49" s="68">
        <v>5.695885600009305</v>
      </c>
      <c r="E49" s="68">
        <v>5.695885600009305</v>
      </c>
      <c r="F49" s="68">
        <v>5.695885600009305</v>
      </c>
      <c r="G49" s="68">
        <v>5.695885600009305</v>
      </c>
      <c r="H49" s="68">
        <v>5.695885600009305</v>
      </c>
      <c r="I49" s="68">
        <v>5.695885600009305</v>
      </c>
      <c r="J49" s="68">
        <v>5.695885600009305</v>
      </c>
      <c r="K49" s="68">
        <v>5.695885600009305</v>
      </c>
      <c r="L49" s="68">
        <v>5.695885600009305</v>
      </c>
    </row>
    <row r="50" spans="1:12">
      <c r="A50" s="23"/>
      <c r="B50" s="67" t="s">
        <v>100</v>
      </c>
      <c r="C50" s="68">
        <v>7.8594207190318031</v>
      </c>
      <c r="D50" s="68">
        <v>7.8594207190318031</v>
      </c>
      <c r="E50" s="68">
        <v>7.8594207190318031</v>
      </c>
      <c r="F50" s="68">
        <v>7.8594207190318031</v>
      </c>
      <c r="G50" s="68">
        <v>7.8594207190318031</v>
      </c>
      <c r="H50" s="68">
        <v>7.8594207190318031</v>
      </c>
      <c r="I50" s="68">
        <v>7.8594207190318031</v>
      </c>
      <c r="J50" s="68">
        <v>7.8594207190318031</v>
      </c>
      <c r="K50" s="68">
        <v>7.8594207190318031</v>
      </c>
      <c r="L50" s="68">
        <v>7.8594207190318031</v>
      </c>
    </row>
    <row r="51" spans="1:12">
      <c r="B51" s="67" t="s">
        <v>87</v>
      </c>
      <c r="C51" s="69">
        <v>8.7537305731211461</v>
      </c>
      <c r="D51" s="69">
        <v>8.7537305731211461</v>
      </c>
      <c r="E51" s="69">
        <v>8.7537305731211461</v>
      </c>
      <c r="F51" s="69">
        <v>8.7537305731211461</v>
      </c>
      <c r="G51" s="69">
        <v>8.7537305731211461</v>
      </c>
      <c r="H51" s="69">
        <v>8.7537305731211461</v>
      </c>
      <c r="I51" s="69">
        <v>8.7537305731211461</v>
      </c>
      <c r="J51" s="69">
        <v>8.7537305731211461</v>
      </c>
      <c r="K51" s="69">
        <v>8.7537305731211461</v>
      </c>
      <c r="L51" s="69">
        <v>8.7537305731211461</v>
      </c>
    </row>
    <row r="52" spans="1:12" ht="16.5">
      <c r="B52" s="67" t="s">
        <v>84</v>
      </c>
      <c r="C52" s="85">
        <v>12.233524383442358</v>
      </c>
      <c r="D52" s="85">
        <v>12.233524383442358</v>
      </c>
      <c r="E52" s="69">
        <v>12.233524383442358</v>
      </c>
      <c r="F52" s="69">
        <v>12.233524383442358</v>
      </c>
      <c r="G52" s="69">
        <v>12.233524383442358</v>
      </c>
      <c r="H52" s="69">
        <v>12.233524383442358</v>
      </c>
      <c r="I52" s="69">
        <v>12.233524383442358</v>
      </c>
      <c r="J52" s="69">
        <v>12.233524383442358</v>
      </c>
      <c r="K52" s="69">
        <v>12.233524383442358</v>
      </c>
      <c r="L52" s="69">
        <v>12.233524383442358</v>
      </c>
    </row>
    <row r="53" spans="1:12" ht="16.5">
      <c r="B53" s="67" t="s">
        <v>85</v>
      </c>
      <c r="C53" s="85">
        <v>12.591589421559817</v>
      </c>
      <c r="D53" s="85">
        <v>12.591589421559817</v>
      </c>
      <c r="E53" s="68">
        <v>12.591589421559817</v>
      </c>
      <c r="F53" s="68">
        <v>12.591589421559817</v>
      </c>
      <c r="G53" s="68">
        <v>12.591589421559817</v>
      </c>
      <c r="H53" s="68">
        <v>12.591589421559817</v>
      </c>
      <c r="I53" s="68">
        <v>12.591589421559817</v>
      </c>
      <c r="J53" s="68">
        <v>12.591589421559817</v>
      </c>
      <c r="K53" s="68">
        <v>12.591589421559817</v>
      </c>
      <c r="L53" s="68">
        <v>12.591589421559817</v>
      </c>
    </row>
    <row r="54" spans="1:12" ht="16.5">
      <c r="B54" s="67" t="s">
        <v>101</v>
      </c>
      <c r="C54" s="85">
        <v>13.235914531863784</v>
      </c>
      <c r="D54" s="85">
        <v>13.235914531863784</v>
      </c>
      <c r="E54" s="68">
        <v>13.235914531863784</v>
      </c>
      <c r="F54" s="68">
        <v>13.235914531863784</v>
      </c>
      <c r="G54" s="68">
        <v>13.235914531863784</v>
      </c>
      <c r="H54" s="68">
        <v>13.235914531863784</v>
      </c>
      <c r="I54" s="68">
        <v>13.235914531863784</v>
      </c>
      <c r="J54" s="68">
        <v>13.235914531863784</v>
      </c>
      <c r="K54" s="68">
        <v>13.235914531863784</v>
      </c>
      <c r="L54" s="68">
        <v>13.235914531863784</v>
      </c>
    </row>
    <row r="55" spans="1:12" ht="16.5">
      <c r="B55" s="67" t="s">
        <v>87</v>
      </c>
      <c r="C55" s="85">
        <v>12.224491171292456</v>
      </c>
      <c r="D55" s="85">
        <v>12.224491171292456</v>
      </c>
      <c r="E55" s="68">
        <v>12.224491171292456</v>
      </c>
      <c r="F55" s="68">
        <v>12.224491171292456</v>
      </c>
      <c r="G55" s="68">
        <v>12.224491171292456</v>
      </c>
      <c r="H55" s="68">
        <v>12.224491171292456</v>
      </c>
      <c r="I55" s="68">
        <v>12.224491171292456</v>
      </c>
      <c r="J55" s="68">
        <v>12.224491171292456</v>
      </c>
      <c r="K55" s="68">
        <v>12.224491171292456</v>
      </c>
      <c r="L55" s="68">
        <v>12.224491171292456</v>
      </c>
    </row>
    <row r="56" spans="1:12" ht="16.5">
      <c r="B56" s="67" t="s">
        <v>84</v>
      </c>
      <c r="C56" s="85">
        <v>10.142035331278237</v>
      </c>
      <c r="D56" s="85">
        <v>9.614962618010253</v>
      </c>
      <c r="E56" s="68">
        <v>10.142035331278237</v>
      </c>
      <c r="F56" s="68">
        <v>10.142035331278237</v>
      </c>
      <c r="G56" s="68">
        <v>10.142035331278237</v>
      </c>
      <c r="H56" s="68">
        <v>10.142035331278237</v>
      </c>
      <c r="I56" s="68">
        <v>10.142035331278237</v>
      </c>
      <c r="J56" s="68">
        <v>10.142035331278237</v>
      </c>
      <c r="K56" s="68">
        <v>10.142035331278237</v>
      </c>
      <c r="L56" s="68">
        <v>10.142035331278237</v>
      </c>
    </row>
    <row r="57" spans="1:12" ht="16.5">
      <c r="B57" s="67" t="s">
        <v>85</v>
      </c>
      <c r="C57" s="85">
        <v>8.2782611084689677</v>
      </c>
      <c r="D57" s="85">
        <v>7.1624804562543147</v>
      </c>
      <c r="E57" s="41">
        <v>8.0066686180976721</v>
      </c>
      <c r="F57" s="41">
        <v>8.1071288443304965</v>
      </c>
      <c r="G57" s="41">
        <v>8.1668917148742448</v>
      </c>
      <c r="H57" s="41">
        <v>8.2146383378175649</v>
      </c>
      <c r="I57" s="41">
        <v>8.3901766379149301</v>
      </c>
      <c r="J57" s="41">
        <v>8.4741652560032055</v>
      </c>
      <c r="K57" s="41">
        <v>8.579291034551277</v>
      </c>
      <c r="L57" s="41">
        <v>8.7560054292875567</v>
      </c>
    </row>
    <row r="58" spans="1:12" ht="16.5">
      <c r="B58" s="67" t="s">
        <v>102</v>
      </c>
      <c r="C58" s="85">
        <v>7.1205086914446696</v>
      </c>
      <c r="D58" s="85">
        <v>5.9524047677245449</v>
      </c>
      <c r="E58" s="41">
        <v>6.4415274655164305</v>
      </c>
      <c r="F58" s="41">
        <v>6.6926780310984917</v>
      </c>
      <c r="G58" s="41">
        <v>6.8420852074578615</v>
      </c>
      <c r="H58" s="41">
        <v>6.9614517648161636</v>
      </c>
      <c r="I58" s="41">
        <v>7.4002975150595764</v>
      </c>
      <c r="J58" s="41">
        <v>7.610269060280265</v>
      </c>
      <c r="K58" s="41">
        <v>7.8730835066504437</v>
      </c>
      <c r="L58" s="41">
        <v>8.3148694934911411</v>
      </c>
    </row>
    <row r="59" spans="1:12" ht="16.5">
      <c r="B59" s="67" t="s">
        <v>87</v>
      </c>
      <c r="C59" s="85">
        <v>6.5452989017991854</v>
      </c>
      <c r="D59" s="85">
        <v>5.3522564787417792</v>
      </c>
      <c r="E59" s="41">
        <v>5.3231326951283551</v>
      </c>
      <c r="F59" s="41">
        <v>5.7752037131760652</v>
      </c>
      <c r="G59" s="41">
        <v>6.0441366306229298</v>
      </c>
      <c r="H59" s="41">
        <v>6.2589964338678747</v>
      </c>
      <c r="I59" s="41">
        <v>7.0489187843060179</v>
      </c>
      <c r="J59" s="41">
        <v>7.4268675657032581</v>
      </c>
      <c r="K59" s="41">
        <v>7.8999335691695798</v>
      </c>
      <c r="L59" s="41">
        <v>8.6951483454828331</v>
      </c>
    </row>
    <row r="60" spans="1:12" ht="16.5">
      <c r="B60" s="67" t="s">
        <v>84</v>
      </c>
      <c r="C60" s="85">
        <v>6.1896403743599109</v>
      </c>
      <c r="D60" s="85">
        <v>5.4028936538001773</v>
      </c>
      <c r="E60" s="85">
        <v>3.4737154706469542</v>
      </c>
      <c r="F60" s="85">
        <v>4.4783177329752011</v>
      </c>
      <c r="G60" s="85">
        <v>5.075946438412676</v>
      </c>
      <c r="H60" s="85">
        <v>5.5534126678458895</v>
      </c>
      <c r="I60" s="85">
        <v>7.3087956688195401</v>
      </c>
      <c r="J60" s="85">
        <v>8.1486818497022959</v>
      </c>
      <c r="K60" s="85">
        <v>9.1999396351830107</v>
      </c>
      <c r="L60" s="85">
        <v>10.967083582545795</v>
      </c>
    </row>
    <row r="61" spans="1:12" ht="16.5">
      <c r="B61" s="67" t="s">
        <v>85</v>
      </c>
      <c r="C61" s="85">
        <v>6.0862945044347896</v>
      </c>
      <c r="D61" s="85">
        <v>5.5929442905326141</v>
      </c>
      <c r="E61" s="85">
        <v>2.9390746284578277</v>
      </c>
      <c r="F61" s="85">
        <v>4.1032099854879487</v>
      </c>
      <c r="G61" s="85">
        <v>4.7957434710920079</v>
      </c>
      <c r="H61" s="85">
        <v>5.349032409724165</v>
      </c>
      <c r="I61" s="85">
        <v>7.1857522901046202</v>
      </c>
      <c r="J61" s="85">
        <v>8.0108561923239332</v>
      </c>
      <c r="K61" s="85">
        <v>9.0436114879604226</v>
      </c>
      <c r="L61" s="85">
        <v>10.779653108766439</v>
      </c>
    </row>
    <row r="62" spans="1:12" ht="16.5">
      <c r="B62" s="67" t="s">
        <v>103</v>
      </c>
      <c r="C62" s="85">
        <v>6.0865671595998947</v>
      </c>
      <c r="D62" s="85">
        <v>5.4918752842494314</v>
      </c>
      <c r="E62" s="85">
        <v>2.5080523113589277</v>
      </c>
      <c r="F62" s="85">
        <v>3.8317207630909231</v>
      </c>
      <c r="G62" s="85">
        <v>4.6191590288615663</v>
      </c>
      <c r="H62" s="85">
        <v>5.248270676692667</v>
      </c>
      <c r="I62" s="85">
        <v>7.1663274364799268</v>
      </c>
      <c r="J62" s="85">
        <v>7.9766490600357969</v>
      </c>
      <c r="K62" s="85">
        <v>8.9909018658280608</v>
      </c>
      <c r="L62" s="85">
        <v>10.695841160077311</v>
      </c>
    </row>
    <row r="63" spans="1:12" ht="16.5">
      <c r="B63" s="67" t="s">
        <v>87</v>
      </c>
      <c r="C63" s="85">
        <v>6.0011825529981593</v>
      </c>
      <c r="D63" s="85">
        <v>5.3532391133216208</v>
      </c>
      <c r="E63" s="85">
        <v>1.9913727324931871</v>
      </c>
      <c r="F63" s="85">
        <v>3.4745742789270571</v>
      </c>
      <c r="G63" s="85">
        <v>4.3569173248642841</v>
      </c>
      <c r="H63" s="85">
        <v>5.0618516818943284</v>
      </c>
      <c r="I63" s="85">
        <v>7.0612453210883928</v>
      </c>
      <c r="J63" s="85">
        <v>7.85678466598082</v>
      </c>
      <c r="K63" s="85">
        <v>8.8525349819288586</v>
      </c>
      <c r="L63" s="85">
        <v>10.526371949621343</v>
      </c>
    </row>
    <row r="64" spans="1:12" ht="16.5">
      <c r="B64" s="67" t="s">
        <v>84</v>
      </c>
      <c r="C64" s="85">
        <v>5.8536141436372588</v>
      </c>
      <c r="D64" s="85">
        <v>5.248306931022853</v>
      </c>
      <c r="E64" s="85">
        <v>1.412509350868282</v>
      </c>
      <c r="F64" s="85">
        <v>3.055243992004026</v>
      </c>
      <c r="G64" s="85">
        <v>4.0324918181078377</v>
      </c>
      <c r="H64" s="85">
        <v>4.8132488843368257</v>
      </c>
      <c r="I64" s="85">
        <v>6.893979402937692</v>
      </c>
      <c r="J64" s="85">
        <v>7.67473646916668</v>
      </c>
      <c r="K64" s="85">
        <v>8.6519842952704913</v>
      </c>
      <c r="L64" s="85">
        <v>10.294718936406207</v>
      </c>
    </row>
    <row r="65" spans="2:12" ht="16.5">
      <c r="B65" s="67" t="s">
        <v>85</v>
      </c>
      <c r="C65" s="85">
        <v>5.6932742742616256</v>
      </c>
      <c r="D65" s="85">
        <v>5.1518997635599248</v>
      </c>
      <c r="E65" s="85">
        <v>1.2521694814926487</v>
      </c>
      <c r="F65" s="85">
        <v>2.8949041226283927</v>
      </c>
      <c r="G65" s="85">
        <v>3.8721519487322045</v>
      </c>
      <c r="H65" s="85">
        <v>4.6529090149611925</v>
      </c>
      <c r="I65" s="85">
        <v>6.7336395335620587</v>
      </c>
      <c r="J65" s="85">
        <v>7.5143965997910467</v>
      </c>
      <c r="K65" s="85">
        <v>8.491644425894858</v>
      </c>
      <c r="L65" s="85">
        <v>10.134379067030574</v>
      </c>
    </row>
    <row r="66" spans="2:12" ht="16.5">
      <c r="B66" s="67" t="s">
        <v>104</v>
      </c>
      <c r="C66" s="85">
        <v>5.5991947366139669</v>
      </c>
      <c r="D66" s="85">
        <v>5.0999999999999996</v>
      </c>
      <c r="E66" s="85">
        <v>1.1580899438449901</v>
      </c>
      <c r="F66" s="85">
        <v>2.8008245849807341</v>
      </c>
      <c r="G66" s="85">
        <v>3.7780724110845458</v>
      </c>
      <c r="H66" s="85">
        <v>4.5588294773135338</v>
      </c>
      <c r="I66" s="85">
        <v>6.6395599959144</v>
      </c>
      <c r="J66" s="85">
        <v>7.420317062143388</v>
      </c>
      <c r="K66" s="85">
        <v>8.3975648882471994</v>
      </c>
      <c r="L66" s="85">
        <v>10.040299529382915</v>
      </c>
    </row>
    <row r="67" spans="2:12" ht="16.5">
      <c r="B67" s="67" t="s">
        <v>87</v>
      </c>
      <c r="C67" s="85">
        <v>5.5108288617262247</v>
      </c>
      <c r="D67" s="85">
        <v>5</v>
      </c>
      <c r="E67" s="85">
        <v>1.0697240689572478</v>
      </c>
      <c r="F67" s="85">
        <v>2.7124587100929918</v>
      </c>
      <c r="G67" s="85">
        <v>3.6897065361968036</v>
      </c>
      <c r="H67" s="85">
        <v>4.4704636024257915</v>
      </c>
      <c r="I67" s="85">
        <v>6.5511941210266578</v>
      </c>
      <c r="J67" s="85">
        <v>7.3319511872556458</v>
      </c>
      <c r="K67" s="85">
        <v>8.3091990133594571</v>
      </c>
      <c r="L67" s="85">
        <v>9.9519336544951731</v>
      </c>
    </row>
    <row r="68" spans="2:12" ht="16.5">
      <c r="B68" s="67" t="s">
        <v>84</v>
      </c>
      <c r="C68" s="85">
        <v>5.4554678922176265</v>
      </c>
      <c r="D68" s="2">
        <v>4.9000000000000004</v>
      </c>
      <c r="E68" s="85">
        <v>1.0143630994486497</v>
      </c>
      <c r="F68" s="85">
        <v>2.6570977405843936</v>
      </c>
      <c r="G68" s="85">
        <v>3.6343455666882054</v>
      </c>
      <c r="H68" s="85">
        <v>4.4151026329171934</v>
      </c>
      <c r="I68" s="85">
        <v>6.4958331515180596</v>
      </c>
      <c r="J68" s="85">
        <v>7.2765902177470476</v>
      </c>
      <c r="K68" s="85">
        <v>8.253838043850859</v>
      </c>
      <c r="L68" s="85">
        <v>9.8965726849865749</v>
      </c>
    </row>
  </sheetData>
  <hyperlinks>
    <hyperlink ref="A1" location="Ցանկ!A1" display="Ցանկ!A1" xr:uid="{75BCC6EF-4B2F-464B-BBAB-FA9985080E87}"/>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8"/>
  <sheetViews>
    <sheetView workbookViewId="0">
      <selection activeCell="C15" sqref="C15"/>
    </sheetView>
  </sheetViews>
  <sheetFormatPr defaultColWidth="8.88671875" defaultRowHeight="15"/>
  <cols>
    <col min="1" max="1" width="8.88671875" style="159"/>
    <col min="2" max="2" width="15.77734375" style="159" customWidth="1"/>
    <col min="3" max="16384" width="8.88671875" style="159"/>
  </cols>
  <sheetData>
    <row r="1" spans="1:2">
      <c r="A1" s="301" t="s">
        <v>492</v>
      </c>
      <c r="B1" s="281" t="s">
        <v>274</v>
      </c>
    </row>
    <row r="2" spans="1:2" hidden="1">
      <c r="A2" s="17" t="s">
        <v>108</v>
      </c>
      <c r="B2" s="159">
        <v>219</v>
      </c>
    </row>
    <row r="3" spans="1:2" hidden="1">
      <c r="A3" s="17" t="s">
        <v>87</v>
      </c>
      <c r="B3" s="159">
        <v>490</v>
      </c>
    </row>
    <row r="4" spans="1:2" hidden="1">
      <c r="A4" s="17" t="s">
        <v>84</v>
      </c>
      <c r="B4" s="159">
        <v>563</v>
      </c>
    </row>
    <row r="5" spans="1:2" hidden="1">
      <c r="A5" s="17" t="s">
        <v>85</v>
      </c>
      <c r="B5" s="159">
        <v>527</v>
      </c>
    </row>
    <row r="6" spans="1:2">
      <c r="A6" s="17" t="s">
        <v>109</v>
      </c>
      <c r="B6" s="159">
        <v>246</v>
      </c>
    </row>
    <row r="7" spans="1:2">
      <c r="A7" s="17" t="s">
        <v>87</v>
      </c>
      <c r="B7" s="159">
        <v>394</v>
      </c>
    </row>
    <row r="8" spans="1:2">
      <c r="A8" s="17" t="s">
        <v>84</v>
      </c>
      <c r="B8" s="159">
        <v>503</v>
      </c>
    </row>
    <row r="9" spans="1:2">
      <c r="A9" s="17" t="s">
        <v>85</v>
      </c>
      <c r="B9" s="159">
        <v>337</v>
      </c>
    </row>
    <row r="10" spans="1:2">
      <c r="A10" s="17" t="s">
        <v>110</v>
      </c>
      <c r="B10" s="159">
        <v>380</v>
      </c>
    </row>
    <row r="11" spans="1:2">
      <c r="A11" s="17" t="s">
        <v>87</v>
      </c>
      <c r="B11" s="159">
        <v>624</v>
      </c>
    </row>
    <row r="12" spans="1:2">
      <c r="A12" s="17" t="s">
        <v>84</v>
      </c>
      <c r="B12" s="159">
        <v>789</v>
      </c>
    </row>
    <row r="13" spans="1:2">
      <c r="A13" s="17" t="s">
        <v>85</v>
      </c>
      <c r="B13" s="159">
        <v>819</v>
      </c>
    </row>
    <row r="14" spans="1:2">
      <c r="A14" s="17" t="s">
        <v>111</v>
      </c>
      <c r="B14" s="159">
        <v>881</v>
      </c>
    </row>
    <row r="15" spans="1:2">
      <c r="A15" s="17" t="s">
        <v>87</v>
      </c>
      <c r="B15" s="159">
        <v>521</v>
      </c>
    </row>
    <row r="16" spans="1:2">
      <c r="A16" s="17" t="s">
        <v>84</v>
      </c>
      <c r="B16" s="159">
        <v>954</v>
      </c>
    </row>
    <row r="17" spans="1:2">
      <c r="A17" s="17" t="s">
        <v>85</v>
      </c>
      <c r="B17" s="159">
        <v>608</v>
      </c>
    </row>
    <row r="18" spans="1:2">
      <c r="A18" s="86" t="s">
        <v>112</v>
      </c>
      <c r="B18" s="159">
        <v>493</v>
      </c>
    </row>
    <row r="19" spans="1:2">
      <c r="A19" s="86" t="s">
        <v>87</v>
      </c>
      <c r="B19" s="159">
        <v>573</v>
      </c>
    </row>
    <row r="20" spans="1:2">
      <c r="A20" s="86" t="s">
        <v>84</v>
      </c>
      <c r="B20" s="159">
        <v>808</v>
      </c>
    </row>
    <row r="21" spans="1:2">
      <c r="A21" s="86" t="s">
        <v>85</v>
      </c>
      <c r="B21" s="159">
        <v>904</v>
      </c>
    </row>
    <row r="22" spans="1:2">
      <c r="A22" s="86" t="s">
        <v>113</v>
      </c>
      <c r="B22" s="159">
        <v>745</v>
      </c>
    </row>
    <row r="23" spans="1:2">
      <c r="A23" s="86" t="s">
        <v>87</v>
      </c>
      <c r="B23" s="159">
        <v>951</v>
      </c>
    </row>
    <row r="24" spans="1:2">
      <c r="A24" s="86" t="s">
        <v>84</v>
      </c>
      <c r="B24" s="159">
        <v>1044</v>
      </c>
    </row>
    <row r="25" spans="1:2">
      <c r="A25" s="86" t="s">
        <v>85</v>
      </c>
      <c r="B25" s="159">
        <v>1274</v>
      </c>
    </row>
    <row r="26" spans="1:2">
      <c r="A26" s="86" t="s">
        <v>114</v>
      </c>
      <c r="B26" s="159">
        <v>719</v>
      </c>
    </row>
    <row r="27" spans="1:2">
      <c r="A27" s="86" t="s">
        <v>87</v>
      </c>
      <c r="B27" s="159">
        <v>1109</v>
      </c>
    </row>
    <row r="28" spans="1:2">
      <c r="A28" s="86" t="s">
        <v>84</v>
      </c>
      <c r="B28" s="159">
        <v>1337</v>
      </c>
    </row>
    <row r="29" spans="1:2">
      <c r="A29" s="86"/>
    </row>
    <row r="30" spans="1:2">
      <c r="A30" s="86"/>
    </row>
    <row r="31" spans="1:2">
      <c r="A31" s="86"/>
    </row>
    <row r="32" spans="1:2">
      <c r="A32" s="62"/>
    </row>
    <row r="33" spans="1:1">
      <c r="A33" s="86"/>
    </row>
    <row r="34" spans="1:1">
      <c r="A34" s="86"/>
    </row>
    <row r="35" spans="1:1">
      <c r="A35" s="86"/>
    </row>
    <row r="36" spans="1:1">
      <c r="A36" s="62"/>
    </row>
    <row r="37" spans="1:1">
      <c r="A37" s="86"/>
    </row>
    <row r="38" spans="1:1">
      <c r="A38" s="86"/>
    </row>
  </sheetData>
  <hyperlinks>
    <hyperlink ref="A1" location="Ցանկ!A1" display="Ցանկ!A1" xr:uid="{95EB5D26-23F1-4E44-A56A-0596A86B0D5D}"/>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4"/>
  <sheetViews>
    <sheetView workbookViewId="0"/>
  </sheetViews>
  <sheetFormatPr defaultColWidth="8.88671875" defaultRowHeight="14.25"/>
  <cols>
    <col min="1" max="1" width="20" style="5" customWidth="1"/>
    <col min="2" max="6" width="0" style="3" hidden="1" customWidth="1"/>
    <col min="7" max="7" width="9.44140625" style="3" hidden="1" customWidth="1"/>
    <col min="8" max="16384" width="8.88671875" style="3"/>
  </cols>
  <sheetData>
    <row r="1" spans="1:15" s="18" customFormat="1">
      <c r="A1" s="301" t="s">
        <v>492</v>
      </c>
      <c r="B1" s="18">
        <v>2014</v>
      </c>
      <c r="C1" s="18">
        <v>2015</v>
      </c>
      <c r="D1" s="18">
        <v>2016</v>
      </c>
      <c r="E1" s="18">
        <v>2017</v>
      </c>
      <c r="F1" s="18">
        <v>2018</v>
      </c>
      <c r="G1" s="18">
        <v>2019</v>
      </c>
      <c r="H1" s="18">
        <v>2020</v>
      </c>
      <c r="I1" s="18">
        <v>2021</v>
      </c>
      <c r="J1" s="86">
        <v>2022</v>
      </c>
      <c r="K1" s="86">
        <v>2023</v>
      </c>
      <c r="L1" s="86">
        <v>2024</v>
      </c>
      <c r="M1" s="86">
        <v>2025</v>
      </c>
    </row>
    <row r="2" spans="1:15" s="18" customFormat="1">
      <c r="A2" s="18" t="s">
        <v>320</v>
      </c>
      <c r="E2" s="1">
        <v>7.5</v>
      </c>
      <c r="F2" s="1">
        <v>5.2</v>
      </c>
      <c r="G2" s="41">
        <v>7.6</v>
      </c>
      <c r="H2" s="41">
        <v>-7.2</v>
      </c>
      <c r="I2" s="41">
        <v>5.8</v>
      </c>
      <c r="J2" s="61">
        <v>12.6</v>
      </c>
      <c r="K2" s="61">
        <v>8.3000000000000007</v>
      </c>
      <c r="L2" s="61">
        <v>6.1</v>
      </c>
      <c r="M2" s="86">
        <v>5.7</v>
      </c>
    </row>
    <row r="3" spans="1:15">
      <c r="A3" s="18" t="s">
        <v>321</v>
      </c>
      <c r="B3" s="41">
        <v>0.16877336261827769</v>
      </c>
      <c r="C3" s="41">
        <v>-6.5324908761907921</v>
      </c>
      <c r="D3" s="41">
        <v>-3.5085607868210618</v>
      </c>
      <c r="E3" s="41">
        <v>11.171948684379835</v>
      </c>
      <c r="F3" s="41">
        <v>6.4748337355101837</v>
      </c>
      <c r="G3" s="41">
        <v>9.2333744416659673</v>
      </c>
      <c r="H3" s="41">
        <v>-12.4</v>
      </c>
      <c r="I3" s="41">
        <v>6.8</v>
      </c>
      <c r="J3" s="61">
        <v>4.8</v>
      </c>
      <c r="K3" s="61">
        <v>7.3</v>
      </c>
      <c r="L3" s="61">
        <v>5.7</v>
      </c>
      <c r="M3" s="59">
        <v>5.0999999999999996</v>
      </c>
    </row>
    <row r="4" spans="1:15">
      <c r="A4" s="18" t="s">
        <v>322</v>
      </c>
      <c r="B4" s="41">
        <v>0.71944723065989979</v>
      </c>
      <c r="C4" s="41">
        <v>0.96234031746174498</v>
      </c>
      <c r="D4" s="41">
        <v>0.14679897911217774</v>
      </c>
      <c r="E4" s="41">
        <v>0.57783244959738744</v>
      </c>
      <c r="F4" s="41">
        <v>-1.9548548651758575</v>
      </c>
      <c r="G4" s="41">
        <v>2.1749461064141649</v>
      </c>
      <c r="H4" s="41">
        <v>1.6</v>
      </c>
      <c r="I4" s="41">
        <v>-1.3</v>
      </c>
      <c r="J4" s="61">
        <v>1.8</v>
      </c>
      <c r="K4" s="61">
        <v>3.6</v>
      </c>
      <c r="L4" s="61">
        <v>1.9</v>
      </c>
      <c r="M4" s="59">
        <v>1.6</v>
      </c>
    </row>
    <row r="5" spans="1:15">
      <c r="A5" s="18" t="s">
        <v>323</v>
      </c>
      <c r="B5" s="41">
        <v>2.7676491963263032</v>
      </c>
      <c r="C5" s="41">
        <v>8.5297838333808631</v>
      </c>
      <c r="D5" s="41">
        <v>2.4955742211443579</v>
      </c>
      <c r="E5" s="41">
        <v>-3.8718539122781008</v>
      </c>
      <c r="F5" s="41">
        <v>-4.5660977282628608</v>
      </c>
      <c r="G5" s="41">
        <v>0.2</v>
      </c>
      <c r="H5" s="41">
        <v>3.5</v>
      </c>
      <c r="I5" s="4">
        <v>2.7</v>
      </c>
      <c r="J5" s="59">
        <v>6.2</v>
      </c>
      <c r="K5" s="59">
        <v>-3.1</v>
      </c>
      <c r="L5" s="59">
        <v>-1.4</v>
      </c>
      <c r="M5" s="59">
        <v>0.1</v>
      </c>
    </row>
    <row r="7" spans="1:15">
      <c r="H7" s="41"/>
      <c r="I7" s="41"/>
      <c r="J7" s="61"/>
      <c r="K7" s="61"/>
      <c r="L7" s="61"/>
      <c r="M7" s="86"/>
      <c r="N7" s="41"/>
    </row>
    <row r="8" spans="1:15">
      <c r="H8" s="41"/>
      <c r="I8" s="41"/>
      <c r="J8" s="61"/>
      <c r="K8" s="61"/>
      <c r="L8" s="61"/>
      <c r="M8" s="59"/>
      <c r="N8" s="41"/>
    </row>
    <row r="9" spans="1:15">
      <c r="H9" s="41"/>
      <c r="I9" s="41"/>
      <c r="J9" s="61"/>
      <c r="K9" s="61"/>
      <c r="L9" s="61"/>
      <c r="M9" s="59"/>
      <c r="N9" s="41"/>
    </row>
    <row r="10" spans="1:15">
      <c r="H10" s="41"/>
      <c r="I10" s="4"/>
      <c r="J10" s="59"/>
      <c r="K10" s="59"/>
      <c r="L10" s="59"/>
      <c r="M10" s="59"/>
      <c r="N10" s="41"/>
      <c r="O10" s="4"/>
    </row>
    <row r="11" spans="1:15">
      <c r="H11" s="4"/>
      <c r="I11" s="4"/>
      <c r="J11" s="4"/>
      <c r="K11" s="4"/>
      <c r="L11" s="4"/>
      <c r="M11" s="4"/>
      <c r="N11" s="4"/>
      <c r="O11" s="4"/>
    </row>
    <row r="12" spans="1:15">
      <c r="O12" s="4"/>
    </row>
    <row r="22" spans="2:9">
      <c r="H22" s="4"/>
    </row>
    <row r="23" spans="2:9">
      <c r="B23" s="4"/>
      <c r="C23" s="4"/>
      <c r="D23" s="4"/>
      <c r="E23" s="4"/>
      <c r="F23" s="4"/>
      <c r="G23" s="4"/>
      <c r="H23" s="4"/>
      <c r="I23" s="4"/>
    </row>
    <row r="24" spans="2:9">
      <c r="B24" s="4"/>
      <c r="C24" s="4"/>
      <c r="D24" s="4"/>
      <c r="E24" s="4"/>
      <c r="F24" s="4"/>
      <c r="G24" s="4"/>
      <c r="H24" s="4"/>
      <c r="I24" s="4"/>
    </row>
    <row r="25" spans="2:9">
      <c r="B25" s="4"/>
      <c r="C25" s="4"/>
      <c r="D25" s="4"/>
      <c r="E25" s="4"/>
      <c r="F25" s="4"/>
      <c r="G25" s="4"/>
      <c r="H25" s="4"/>
      <c r="I25" s="4"/>
    </row>
    <row r="26" spans="2:9">
      <c r="B26" s="4"/>
      <c r="C26" s="4"/>
      <c r="D26" s="4"/>
      <c r="E26" s="4"/>
      <c r="F26" s="4"/>
      <c r="G26" s="4"/>
    </row>
    <row r="31" spans="2:9">
      <c r="H31" s="4"/>
    </row>
    <row r="32" spans="2:9">
      <c r="B32" s="4"/>
      <c r="C32" s="4"/>
      <c r="D32" s="4"/>
      <c r="E32" s="4"/>
      <c r="F32" s="4"/>
      <c r="G32" s="4"/>
      <c r="H32" s="4"/>
    </row>
    <row r="33" spans="2:8">
      <c r="B33" s="4"/>
      <c r="C33" s="4"/>
      <c r="D33" s="4"/>
      <c r="E33" s="4"/>
      <c r="F33" s="4"/>
      <c r="G33" s="4"/>
      <c r="H33" s="4"/>
    </row>
    <row r="34" spans="2:8">
      <c r="B34" s="4"/>
      <c r="C34" s="4"/>
      <c r="D34" s="4"/>
      <c r="E34" s="4"/>
      <c r="F34" s="4"/>
      <c r="G34" s="4"/>
    </row>
  </sheetData>
  <hyperlinks>
    <hyperlink ref="A1" location="Ցանկ!A1" display="Ցանկ!A1" xr:uid="{818E525D-5C62-4826-8C87-D9262A5E5D85}"/>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8"/>
  <sheetViews>
    <sheetView workbookViewId="0"/>
  </sheetViews>
  <sheetFormatPr defaultColWidth="8.88671875" defaultRowHeight="14.25"/>
  <cols>
    <col min="1" max="1" width="42.88671875" style="5" customWidth="1"/>
    <col min="2" max="4" width="8.88671875" style="3" hidden="1" customWidth="1"/>
    <col min="5" max="5" width="8.88671875" style="3" customWidth="1"/>
    <col min="6" max="16384" width="8.88671875" style="3"/>
  </cols>
  <sheetData>
    <row r="1" spans="1:11" s="18" customFormat="1">
      <c r="A1" s="301" t="s">
        <v>492</v>
      </c>
      <c r="B1" s="65" t="s">
        <v>119</v>
      </c>
      <c r="C1" s="65" t="s">
        <v>120</v>
      </c>
      <c r="D1" s="65" t="s">
        <v>121</v>
      </c>
      <c r="E1" s="65" t="s">
        <v>122</v>
      </c>
      <c r="F1" s="221" t="s">
        <v>123</v>
      </c>
      <c r="G1" s="221" t="s">
        <v>124</v>
      </c>
      <c r="H1" s="221" t="s">
        <v>125</v>
      </c>
      <c r="I1" s="18">
        <v>2023</v>
      </c>
      <c r="J1" s="18">
        <v>2024</v>
      </c>
      <c r="K1" s="18">
        <v>2025</v>
      </c>
    </row>
    <row r="2" spans="1:11">
      <c r="A2" s="5" t="s">
        <v>324</v>
      </c>
      <c r="B2" s="4">
        <v>-7.6246887703230151</v>
      </c>
      <c r="C2" s="60">
        <v>-1.5</v>
      </c>
      <c r="D2" s="60">
        <v>-6.9</v>
      </c>
      <c r="E2" s="101">
        <v>-7.333385713818938</v>
      </c>
      <c r="F2" s="102">
        <v>-3.8</v>
      </c>
      <c r="G2" s="102">
        <v>-3.4529093876062769</v>
      </c>
      <c r="H2" s="102">
        <v>0.77095706958615118</v>
      </c>
      <c r="I2" s="102">
        <v>-3.0549521811702349</v>
      </c>
      <c r="J2" s="102">
        <v>-3.3683221984140359</v>
      </c>
      <c r="K2" s="4">
        <v>-3.6020167958767919</v>
      </c>
    </row>
    <row r="3" spans="1:11">
      <c r="A3" s="5" t="s">
        <v>325</v>
      </c>
      <c r="B3" s="4"/>
      <c r="C3" s="59"/>
      <c r="D3" s="59"/>
      <c r="E3" s="101"/>
      <c r="F3" s="102">
        <v>-3.8</v>
      </c>
      <c r="G3" s="102">
        <v>-3.4529093876062769</v>
      </c>
      <c r="H3" s="102">
        <v>0.77095706958615118</v>
      </c>
      <c r="I3" s="102">
        <v>-3.4435227979771748</v>
      </c>
      <c r="J3" s="102">
        <v>-1.5658661780816399</v>
      </c>
      <c r="K3" s="4">
        <v>-1.9127382254614249</v>
      </c>
    </row>
    <row r="4" spans="1:11">
      <c r="A4" s="5" t="s">
        <v>326</v>
      </c>
      <c r="B4" s="4">
        <v>-18.721273984359009</v>
      </c>
      <c r="C4" s="60">
        <v>-10.8</v>
      </c>
      <c r="D4" s="60">
        <v>-13.7</v>
      </c>
      <c r="E4" s="101">
        <v>-13.132666637090438</v>
      </c>
      <c r="F4" s="102">
        <v>-10.004797887009472</v>
      </c>
      <c r="G4" s="102">
        <v>-7.9202647550347631</v>
      </c>
      <c r="H4" s="102">
        <v>-0.75670281672742101</v>
      </c>
      <c r="I4" s="102">
        <v>-2.4747912281615663</v>
      </c>
      <c r="J4" s="102">
        <v>-3.7579407211667646</v>
      </c>
      <c r="K4" s="4">
        <v>-3.8813338493211891</v>
      </c>
    </row>
    <row r="5" spans="1:11">
      <c r="A5" s="5" t="s">
        <v>327</v>
      </c>
      <c r="B5" s="4"/>
      <c r="C5" s="59"/>
      <c r="D5" s="59"/>
      <c r="E5" s="101"/>
      <c r="F5" s="102"/>
      <c r="G5" s="102"/>
      <c r="H5" s="102"/>
      <c r="I5" s="102">
        <v>-3.4335648619904839</v>
      </c>
      <c r="J5" s="102">
        <v>-2.2295135927396368</v>
      </c>
      <c r="K5" s="4">
        <v>-2.4218412488983572</v>
      </c>
    </row>
    <row r="6" spans="1:11">
      <c r="A6" s="5" t="s">
        <v>328</v>
      </c>
      <c r="B6" s="4"/>
      <c r="C6" s="101">
        <v>10.214853175425992</v>
      </c>
      <c r="D6" s="101">
        <v>9.1763156569223323</v>
      </c>
      <c r="E6" s="101">
        <v>8.5058444805381725</v>
      </c>
      <c r="F6" s="102">
        <v>8.2800630230540584</v>
      </c>
      <c r="G6" s="102">
        <v>9.10814387738235</v>
      </c>
      <c r="H6" s="102">
        <v>7.8544177505302706</v>
      </c>
      <c r="I6" s="102">
        <v>3.7972617169100018</v>
      </c>
      <c r="J6" s="102">
        <v>3.4912083412646018</v>
      </c>
      <c r="K6" s="4">
        <v>2.9784913102653023</v>
      </c>
    </row>
    <row r="7" spans="1:11">
      <c r="A7" s="5" t="s">
        <v>329</v>
      </c>
      <c r="C7" s="4">
        <v>10.214853175425992</v>
      </c>
      <c r="D7" s="4">
        <v>9.1763156569223323</v>
      </c>
      <c r="E7" s="4"/>
      <c r="F7" s="4"/>
      <c r="G7" s="102"/>
      <c r="H7" s="102"/>
      <c r="I7" s="4">
        <v>3.860282004283301</v>
      </c>
      <c r="J7" s="4">
        <v>3.7220885721448327</v>
      </c>
      <c r="K7" s="4">
        <v>3.1687661517029349</v>
      </c>
    </row>
    <row r="8" spans="1:11">
      <c r="D8" s="4"/>
      <c r="E8" s="4"/>
      <c r="F8" s="4"/>
      <c r="G8" s="4"/>
    </row>
  </sheetData>
  <hyperlinks>
    <hyperlink ref="A1" location="Ցանկ!A1" display="Ցանկ!A1" xr:uid="{9C4B109C-1BAB-41AD-9A34-FC224B8F81C5}"/>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1"/>
  <sheetViews>
    <sheetView zoomScaleNormal="100" workbookViewId="0"/>
  </sheetViews>
  <sheetFormatPr defaultColWidth="8.88671875" defaultRowHeight="14.25"/>
  <cols>
    <col min="1" max="1" width="13.88671875" style="5" bestFit="1" customWidth="1"/>
    <col min="2" max="2" width="12.44140625" style="3" customWidth="1"/>
    <col min="3" max="3" width="11.88671875" style="3" bestFit="1" customWidth="1"/>
    <col min="4" max="4" width="11.44140625" style="3" bestFit="1" customWidth="1"/>
    <col min="5" max="5" width="11.88671875" style="3" bestFit="1" customWidth="1"/>
    <col min="6" max="16384" width="8.88671875" style="3"/>
  </cols>
  <sheetData>
    <row r="1" spans="1:12" s="18" customFormat="1">
      <c r="A1" s="301" t="s">
        <v>492</v>
      </c>
      <c r="B1" s="38" t="s">
        <v>330</v>
      </c>
      <c r="C1" s="38" t="s">
        <v>331</v>
      </c>
      <c r="D1" s="38" t="s">
        <v>332</v>
      </c>
      <c r="E1" s="38" t="s">
        <v>333</v>
      </c>
    </row>
    <row r="2" spans="1:12" ht="13.5">
      <c r="A2" s="90">
        <v>2014</v>
      </c>
      <c r="B2" s="88">
        <v>6.4289248286607119</v>
      </c>
      <c r="C2" s="88">
        <v>-1.0272880329188041</v>
      </c>
      <c r="D2" s="88"/>
      <c r="E2" s="88"/>
    </row>
    <row r="3" spans="1:12" ht="13.5">
      <c r="A3" s="90">
        <v>2015</v>
      </c>
      <c r="B3" s="88">
        <v>4.9000000000000004</v>
      </c>
      <c r="C3" s="88">
        <v>-15.1</v>
      </c>
      <c r="D3" s="88"/>
      <c r="E3" s="88"/>
    </row>
    <row r="4" spans="1:12" ht="13.5">
      <c r="A4" s="90">
        <v>2016</v>
      </c>
      <c r="B4" s="88">
        <v>19.100000000000001</v>
      </c>
      <c r="C4" s="88">
        <v>7.6</v>
      </c>
      <c r="D4" s="88"/>
      <c r="E4" s="88"/>
    </row>
    <row r="5" spans="1:12">
      <c r="A5" s="89">
        <v>2017</v>
      </c>
      <c r="B5" s="68">
        <v>19.3</v>
      </c>
      <c r="C5" s="68">
        <v>24.6</v>
      </c>
      <c r="D5" s="68"/>
      <c r="E5" s="68"/>
    </row>
    <row r="6" spans="1:12">
      <c r="A6" s="89">
        <v>2018</v>
      </c>
      <c r="B6" s="68">
        <v>5</v>
      </c>
      <c r="C6" s="68">
        <v>13.3</v>
      </c>
      <c r="D6" s="68"/>
      <c r="E6" s="68"/>
    </row>
    <row r="7" spans="1:12">
      <c r="A7" s="89">
        <v>2019</v>
      </c>
      <c r="B7" s="68">
        <v>15.995220488951546</v>
      </c>
      <c r="C7" s="68">
        <v>11.578436980437885</v>
      </c>
      <c r="D7" s="68"/>
      <c r="E7" s="68"/>
    </row>
    <row r="8" spans="1:12">
      <c r="A8" s="91">
        <v>2020</v>
      </c>
      <c r="B8" s="69">
        <v>-33.423685264824528</v>
      </c>
      <c r="C8" s="69">
        <v>-31.44997809866004</v>
      </c>
      <c r="D8" s="69"/>
      <c r="E8" s="69"/>
      <c r="G8" s="4"/>
      <c r="H8" s="4"/>
      <c r="L8" s="30"/>
    </row>
    <row r="9" spans="1:12">
      <c r="A9" s="62">
        <v>2021</v>
      </c>
      <c r="B9" s="121">
        <v>18.649254025382533</v>
      </c>
      <c r="C9" s="121">
        <v>12.852899588746595</v>
      </c>
      <c r="D9" s="121"/>
      <c r="E9" s="121"/>
      <c r="G9" s="4"/>
      <c r="H9" s="4"/>
      <c r="L9" s="30"/>
    </row>
    <row r="10" spans="1:12">
      <c r="A10" s="62">
        <v>2022</v>
      </c>
      <c r="B10" s="121">
        <v>59.256681491743592</v>
      </c>
      <c r="C10" s="121">
        <v>34.54087564163018</v>
      </c>
      <c r="D10" s="121">
        <v>59.256681491743592</v>
      </c>
      <c r="E10" s="121">
        <v>34.54087564163018</v>
      </c>
      <c r="G10" s="4"/>
      <c r="H10" s="4"/>
    </row>
    <row r="11" spans="1:12">
      <c r="A11" s="62">
        <v>2023</v>
      </c>
      <c r="B11" s="121">
        <v>22.131656015035233</v>
      </c>
      <c r="C11" s="121">
        <v>29.994269655080387</v>
      </c>
      <c r="D11" s="121">
        <v>19.252382939340819</v>
      </c>
      <c r="E11" s="121">
        <v>29.831579668416765</v>
      </c>
      <c r="G11" s="4"/>
      <c r="H11" s="4"/>
    </row>
    <row r="12" spans="1:12">
      <c r="A12" s="62">
        <v>2024</v>
      </c>
      <c r="B12" s="102">
        <v>-9.4572187144343616</v>
      </c>
      <c r="C12" s="102">
        <v>-7.3302886902613409</v>
      </c>
      <c r="D12" s="121">
        <v>-2.9637021188500654</v>
      </c>
      <c r="E12" s="102">
        <v>-6.1627231331952999</v>
      </c>
      <c r="G12" s="4"/>
      <c r="H12" s="4"/>
    </row>
    <row r="13" spans="1:12">
      <c r="A13" s="5">
        <v>2025</v>
      </c>
      <c r="B13" s="4">
        <v>2.6080473456746063</v>
      </c>
      <c r="C13" s="4">
        <v>3.2259006864294548</v>
      </c>
      <c r="D13" s="4">
        <v>2.6228348698119817</v>
      </c>
      <c r="E13" s="4">
        <v>3.2446808658386601</v>
      </c>
      <c r="G13" s="4"/>
      <c r="H13" s="4"/>
    </row>
    <row r="29" spans="1:1" ht="13.5">
      <c r="A29" s="3"/>
    </row>
    <row r="31" spans="1:1" ht="13.5">
      <c r="A31" s="3"/>
    </row>
  </sheetData>
  <hyperlinks>
    <hyperlink ref="A1" location="Ցանկ!A1" display="Ցանկ!A1" xr:uid="{B2D5ACCC-B930-42FB-BBEE-C6C67F604408}"/>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29"/>
  <sheetViews>
    <sheetView workbookViewId="0"/>
  </sheetViews>
  <sheetFormatPr defaultColWidth="8.88671875" defaultRowHeight="16.5"/>
  <cols>
    <col min="1" max="1" width="27.44140625" style="16" customWidth="1"/>
    <col min="2" max="2" width="0" style="2" hidden="1" customWidth="1"/>
    <col min="3" max="16384" width="8.88671875" style="2"/>
  </cols>
  <sheetData>
    <row r="1" spans="1:8" s="16" customFormat="1">
      <c r="A1" s="301" t="s">
        <v>492</v>
      </c>
      <c r="B1" s="53">
        <v>2017</v>
      </c>
      <c r="C1" s="53">
        <v>2018</v>
      </c>
      <c r="D1" s="53">
        <v>2019</v>
      </c>
      <c r="E1" s="53">
        <v>2020</v>
      </c>
      <c r="F1" s="53">
        <v>2021</v>
      </c>
      <c r="G1" s="170">
        <v>2022</v>
      </c>
      <c r="H1" s="170" t="s">
        <v>338</v>
      </c>
    </row>
    <row r="2" spans="1:8">
      <c r="A2" s="282" t="s">
        <v>334</v>
      </c>
      <c r="B2" s="113">
        <v>0.3</v>
      </c>
      <c r="C2" s="113">
        <v>-1.1000000000000001</v>
      </c>
      <c r="D2" s="113">
        <v>0.1</v>
      </c>
      <c r="E2" s="113">
        <v>0.3</v>
      </c>
      <c r="F2" s="113">
        <v>0</v>
      </c>
      <c r="G2" s="109">
        <v>0.24</v>
      </c>
      <c r="H2" s="85">
        <v>-0.56000000000000005</v>
      </c>
    </row>
    <row r="3" spans="1:8">
      <c r="A3" s="282" t="s">
        <v>335</v>
      </c>
      <c r="B3" s="113">
        <v>-2.6</v>
      </c>
      <c r="C3" s="113">
        <v>0.2</v>
      </c>
      <c r="D3" s="113">
        <v>1.1000000000000001</v>
      </c>
      <c r="E3" s="113">
        <v>2.8</v>
      </c>
      <c r="F3" s="113">
        <v>-0.8</v>
      </c>
      <c r="G3" s="109">
        <v>-0.56000000000000005</v>
      </c>
      <c r="H3" s="85">
        <v>-0.69</v>
      </c>
    </row>
    <row r="4" spans="1:8">
      <c r="A4" s="16" t="s">
        <v>336</v>
      </c>
      <c r="B4" s="85">
        <v>-2.5520751821000003</v>
      </c>
      <c r="C4" s="85">
        <v>-2.5645454506999998</v>
      </c>
      <c r="D4" s="85">
        <v>1.5687910762999999</v>
      </c>
      <c r="E4" s="85">
        <v>4.2025479900000002</v>
      </c>
      <c r="F4" s="2">
        <v>-0.75</v>
      </c>
      <c r="G4" s="137">
        <v>-0.1</v>
      </c>
      <c r="H4" s="257">
        <v>-1.5</v>
      </c>
    </row>
    <row r="5" spans="1:8">
      <c r="A5" s="16" t="s">
        <v>337</v>
      </c>
      <c r="B5" s="85">
        <v>-2.5520751821000003</v>
      </c>
      <c r="C5" s="85">
        <v>-2.5645454506999998</v>
      </c>
      <c r="D5" s="85">
        <v>1.5687910762999999</v>
      </c>
      <c r="E5" s="85">
        <v>4.2025479900000002</v>
      </c>
      <c r="F5" s="2">
        <v>-0.75</v>
      </c>
      <c r="G5" s="137">
        <v>-0.1</v>
      </c>
      <c r="H5" s="85">
        <v>-1.26</v>
      </c>
    </row>
    <row r="19" spans="2:15">
      <c r="K19" s="27"/>
    </row>
    <row r="23" spans="2:15" hidden="1">
      <c r="B23" s="113">
        <v>0.3</v>
      </c>
      <c r="C23" s="113">
        <v>-1.1000000000000001</v>
      </c>
      <c r="D23" s="113">
        <v>0.1</v>
      </c>
      <c r="E23" s="113">
        <v>0.3</v>
      </c>
      <c r="F23" s="113">
        <v>0</v>
      </c>
      <c r="G23" s="109">
        <v>0.24</v>
      </c>
      <c r="H23" s="113">
        <v>-0.4</v>
      </c>
    </row>
    <row r="24" spans="2:15" hidden="1">
      <c r="B24" s="113">
        <v>-2.6</v>
      </c>
      <c r="C24" s="113">
        <v>0.2</v>
      </c>
      <c r="D24" s="113">
        <v>1.1000000000000001</v>
      </c>
      <c r="E24" s="113">
        <v>2.8</v>
      </c>
      <c r="F24" s="113">
        <v>-0.8</v>
      </c>
      <c r="G24" s="109">
        <v>-0.56000000000000005</v>
      </c>
      <c r="H24" s="113">
        <v>-0.88</v>
      </c>
    </row>
    <row r="29" spans="2:15">
      <c r="M29" s="3"/>
      <c r="N29" s="54"/>
      <c r="O29" s="54"/>
    </row>
  </sheetData>
  <hyperlinks>
    <hyperlink ref="A1" location="Ցանկ!A1" display="Ցանկ!A1" xr:uid="{7655CE7B-26F3-4345-B7C5-FE9504C3C20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U62"/>
  <sheetViews>
    <sheetView topLeftCell="V1" zoomScaleNormal="100" workbookViewId="0">
      <selection activeCell="AE32" sqref="AE32"/>
    </sheetView>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111" t="s">
        <v>492</v>
      </c>
      <c r="B1" s="112" t="s">
        <v>0</v>
      </c>
      <c r="C1" s="112" t="s">
        <v>1</v>
      </c>
      <c r="D1" s="112" t="s">
        <v>2</v>
      </c>
      <c r="E1" s="112" t="s">
        <v>3</v>
      </c>
      <c r="F1" s="112" t="s">
        <v>4</v>
      </c>
      <c r="G1" s="112" t="s">
        <v>5</v>
      </c>
      <c r="H1" s="112" t="s">
        <v>6</v>
      </c>
      <c r="I1" s="112" t="s">
        <v>7</v>
      </c>
      <c r="J1" s="112" t="s">
        <v>8</v>
      </c>
      <c r="K1" s="112" t="s">
        <v>9</v>
      </c>
      <c r="L1" s="112" t="s">
        <v>10</v>
      </c>
      <c r="M1" s="112" t="s">
        <v>11</v>
      </c>
      <c r="N1" s="112" t="s">
        <v>12</v>
      </c>
      <c r="O1" s="112" t="s">
        <v>13</v>
      </c>
      <c r="P1" s="112" t="s">
        <v>14</v>
      </c>
      <c r="Q1" s="112" t="s">
        <v>15</v>
      </c>
      <c r="R1" s="112" t="s">
        <v>16</v>
      </c>
      <c r="S1" s="112" t="s">
        <v>17</v>
      </c>
      <c r="T1" s="87" t="s">
        <v>18</v>
      </c>
      <c r="U1" s="87" t="s">
        <v>19</v>
      </c>
      <c r="V1" s="87" t="s">
        <v>20</v>
      </c>
      <c r="W1" s="87" t="s">
        <v>303</v>
      </c>
      <c r="X1" s="87" t="s">
        <v>304</v>
      </c>
      <c r="Y1" s="87" t="s">
        <v>305</v>
      </c>
      <c r="Z1" s="87" t="s">
        <v>306</v>
      </c>
      <c r="AA1" s="87" t="s">
        <v>307</v>
      </c>
      <c r="AB1" s="87" t="s">
        <v>308</v>
      </c>
      <c r="AC1" s="87" t="s">
        <v>21</v>
      </c>
      <c r="AD1" s="87"/>
    </row>
    <row r="2" spans="1:30" ht="13.5" hidden="1">
      <c r="A2" s="113" t="s">
        <v>22</v>
      </c>
      <c r="B2" s="113">
        <v>3.7</v>
      </c>
      <c r="C2" s="113">
        <v>0</v>
      </c>
      <c r="D2" s="113">
        <v>0</v>
      </c>
      <c r="E2" s="113">
        <v>0</v>
      </c>
      <c r="F2" s="113">
        <v>0</v>
      </c>
      <c r="G2" s="113">
        <v>0</v>
      </c>
      <c r="H2" s="113">
        <v>0</v>
      </c>
      <c r="I2" s="113">
        <v>0</v>
      </c>
      <c r="J2" s="113">
        <v>0</v>
      </c>
      <c r="K2" s="113">
        <v>0</v>
      </c>
      <c r="L2" s="113">
        <v>0</v>
      </c>
      <c r="M2" s="113">
        <v>0</v>
      </c>
      <c r="N2" s="113">
        <v>0</v>
      </c>
      <c r="O2" s="113">
        <v>0</v>
      </c>
      <c r="P2" s="113">
        <v>0</v>
      </c>
      <c r="Q2" s="113">
        <v>0</v>
      </c>
      <c r="R2" s="113">
        <v>0</v>
      </c>
      <c r="S2" s="113">
        <v>0</v>
      </c>
      <c r="T2" s="113">
        <v>4</v>
      </c>
      <c r="U2" s="113">
        <v>5.5</v>
      </c>
      <c r="V2" s="113">
        <v>2.5</v>
      </c>
      <c r="W2" s="113">
        <v>3.7</v>
      </c>
      <c r="X2" s="113">
        <v>3.7</v>
      </c>
      <c r="Y2" s="113">
        <v>3.7</v>
      </c>
      <c r="Z2" s="113"/>
      <c r="AA2" s="113"/>
      <c r="AB2" s="113"/>
      <c r="AC2" s="113">
        <v>8</v>
      </c>
      <c r="AD2" s="113"/>
    </row>
    <row r="3" spans="1:30" ht="13.5" hidden="1">
      <c r="A3" s="113" t="s">
        <v>23</v>
      </c>
      <c r="B3" s="113">
        <v>6.5</v>
      </c>
      <c r="C3" s="113">
        <v>0</v>
      </c>
      <c r="D3" s="113">
        <v>0</v>
      </c>
      <c r="E3" s="113">
        <v>0</v>
      </c>
      <c r="F3" s="113">
        <v>0</v>
      </c>
      <c r="G3" s="113">
        <v>0</v>
      </c>
      <c r="H3" s="113">
        <v>0</v>
      </c>
      <c r="I3" s="113">
        <v>0</v>
      </c>
      <c r="J3" s="113">
        <v>0</v>
      </c>
      <c r="K3" s="113">
        <v>0</v>
      </c>
      <c r="L3" s="113">
        <v>0</v>
      </c>
      <c r="M3" s="113">
        <v>0</v>
      </c>
      <c r="N3" s="113">
        <v>0</v>
      </c>
      <c r="O3" s="113">
        <v>0</v>
      </c>
      <c r="P3" s="113">
        <v>0</v>
      </c>
      <c r="Q3" s="113">
        <v>0</v>
      </c>
      <c r="R3" s="113">
        <v>0</v>
      </c>
      <c r="S3" s="113">
        <v>0</v>
      </c>
      <c r="T3" s="113">
        <v>4</v>
      </c>
      <c r="U3" s="113">
        <v>5.5</v>
      </c>
      <c r="V3" s="113">
        <v>2.5</v>
      </c>
      <c r="W3" s="113">
        <v>6.5</v>
      </c>
      <c r="X3" s="113">
        <v>6.5</v>
      </c>
      <c r="Y3" s="113">
        <v>6.5</v>
      </c>
      <c r="Z3" s="113"/>
      <c r="AA3" s="113"/>
      <c r="AB3" s="113"/>
      <c r="AC3" s="113">
        <v>8</v>
      </c>
      <c r="AD3" s="113"/>
    </row>
    <row r="4" spans="1:30" ht="13.5" hidden="1">
      <c r="A4" s="113" t="s">
        <v>24</v>
      </c>
      <c r="B4" s="113">
        <v>8.8000000000000007</v>
      </c>
      <c r="C4" s="113">
        <v>0</v>
      </c>
      <c r="D4" s="113">
        <v>0</v>
      </c>
      <c r="E4" s="113">
        <v>0</v>
      </c>
      <c r="F4" s="113">
        <v>0</v>
      </c>
      <c r="G4" s="113">
        <v>0</v>
      </c>
      <c r="H4" s="113">
        <v>0</v>
      </c>
      <c r="I4" s="113">
        <v>0</v>
      </c>
      <c r="J4" s="113">
        <v>0</v>
      </c>
      <c r="K4" s="113">
        <v>0</v>
      </c>
      <c r="L4" s="113">
        <v>0</v>
      </c>
      <c r="M4" s="113">
        <v>0</v>
      </c>
      <c r="N4" s="113">
        <v>0</v>
      </c>
      <c r="O4" s="113">
        <v>0</v>
      </c>
      <c r="P4" s="113">
        <v>0</v>
      </c>
      <c r="Q4" s="113">
        <v>0</v>
      </c>
      <c r="R4" s="113">
        <v>0</v>
      </c>
      <c r="S4" s="113">
        <v>0</v>
      </c>
      <c r="T4" s="113">
        <v>4</v>
      </c>
      <c r="U4" s="113">
        <v>5.5</v>
      </c>
      <c r="V4" s="113">
        <v>2.5</v>
      </c>
      <c r="W4" s="113">
        <v>8.8000000000000007</v>
      </c>
      <c r="X4" s="113">
        <v>8.8000000000000007</v>
      </c>
      <c r="Y4" s="113">
        <v>8.8000000000000007</v>
      </c>
      <c r="Z4" s="113"/>
      <c r="AA4" s="113"/>
      <c r="AB4" s="113"/>
      <c r="AC4" s="113">
        <v>8</v>
      </c>
      <c r="AD4" s="113"/>
    </row>
    <row r="5" spans="1:30" ht="13.5" hidden="1">
      <c r="A5" s="113" t="s">
        <v>25</v>
      </c>
      <c r="B5" s="113">
        <v>5.8</v>
      </c>
      <c r="C5" s="113">
        <v>0</v>
      </c>
      <c r="D5" s="113">
        <v>0</v>
      </c>
      <c r="E5" s="113">
        <v>0</v>
      </c>
      <c r="F5" s="113">
        <v>0</v>
      </c>
      <c r="G5" s="113">
        <v>0</v>
      </c>
      <c r="H5" s="113">
        <v>0</v>
      </c>
      <c r="I5" s="113">
        <v>0</v>
      </c>
      <c r="J5" s="113">
        <v>0</v>
      </c>
      <c r="K5" s="113">
        <v>0</v>
      </c>
      <c r="L5" s="113">
        <v>0</v>
      </c>
      <c r="M5" s="113">
        <v>0</v>
      </c>
      <c r="N5" s="113">
        <v>0</v>
      </c>
      <c r="O5" s="113">
        <v>0</v>
      </c>
      <c r="P5" s="113">
        <v>0</v>
      </c>
      <c r="Q5" s="113">
        <v>0</v>
      </c>
      <c r="R5" s="113">
        <v>0</v>
      </c>
      <c r="S5" s="113">
        <v>0</v>
      </c>
      <c r="T5" s="113">
        <v>4</v>
      </c>
      <c r="U5" s="113">
        <v>5.5</v>
      </c>
      <c r="V5" s="113">
        <v>2.5</v>
      </c>
      <c r="W5" s="113">
        <v>5.8</v>
      </c>
      <c r="X5" s="113">
        <v>5.8</v>
      </c>
      <c r="Y5" s="113">
        <v>5.8</v>
      </c>
      <c r="Z5" s="113"/>
      <c r="AA5" s="113"/>
      <c r="AB5" s="113"/>
      <c r="AC5" s="113">
        <v>8</v>
      </c>
      <c r="AD5" s="113"/>
    </row>
    <row r="6" spans="1:30" ht="13.5" hidden="1">
      <c r="A6" s="113" t="s">
        <v>26</v>
      </c>
      <c r="B6" s="113">
        <v>8.6</v>
      </c>
      <c r="C6" s="113">
        <v>0</v>
      </c>
      <c r="D6" s="113">
        <v>0</v>
      </c>
      <c r="E6" s="113">
        <v>0</v>
      </c>
      <c r="F6" s="113">
        <v>0</v>
      </c>
      <c r="G6" s="113">
        <v>0</v>
      </c>
      <c r="H6" s="113">
        <v>0</v>
      </c>
      <c r="I6" s="113">
        <v>0</v>
      </c>
      <c r="J6" s="113">
        <v>0</v>
      </c>
      <c r="K6" s="113">
        <v>0</v>
      </c>
      <c r="L6" s="113">
        <v>0</v>
      </c>
      <c r="M6" s="113">
        <v>0</v>
      </c>
      <c r="N6" s="113">
        <v>0</v>
      </c>
      <c r="O6" s="113">
        <v>0</v>
      </c>
      <c r="P6" s="113">
        <v>0</v>
      </c>
      <c r="Q6" s="113">
        <v>0</v>
      </c>
      <c r="R6" s="113">
        <v>0</v>
      </c>
      <c r="S6" s="113">
        <v>0</v>
      </c>
      <c r="T6" s="113">
        <v>4</v>
      </c>
      <c r="U6" s="113">
        <v>5.5</v>
      </c>
      <c r="V6" s="113">
        <v>2.5</v>
      </c>
      <c r="W6" s="113">
        <v>8.6</v>
      </c>
      <c r="X6" s="113">
        <v>8.6</v>
      </c>
      <c r="Y6" s="113">
        <v>8.6</v>
      </c>
      <c r="Z6" s="113"/>
      <c r="AA6" s="113"/>
      <c r="AB6" s="113"/>
      <c r="AC6" s="113">
        <v>8</v>
      </c>
      <c r="AD6" s="113"/>
    </row>
    <row r="7" spans="1:30" ht="13.5" hidden="1">
      <c r="A7" s="113" t="s">
        <v>27</v>
      </c>
      <c r="B7" s="113">
        <v>9.4</v>
      </c>
      <c r="C7" s="113">
        <v>0</v>
      </c>
      <c r="D7" s="113">
        <v>0</v>
      </c>
      <c r="E7" s="113">
        <v>0</v>
      </c>
      <c r="F7" s="113">
        <v>0</v>
      </c>
      <c r="G7" s="113">
        <v>0</v>
      </c>
      <c r="H7" s="113">
        <v>0</v>
      </c>
      <c r="I7" s="113">
        <v>0</v>
      </c>
      <c r="J7" s="113">
        <v>0</v>
      </c>
      <c r="K7" s="113">
        <v>0</v>
      </c>
      <c r="L7" s="113">
        <v>0</v>
      </c>
      <c r="M7" s="113">
        <v>0</v>
      </c>
      <c r="N7" s="113">
        <v>0</v>
      </c>
      <c r="O7" s="113">
        <v>0</v>
      </c>
      <c r="P7" s="113">
        <v>0</v>
      </c>
      <c r="Q7" s="113">
        <v>0</v>
      </c>
      <c r="R7" s="113">
        <v>0</v>
      </c>
      <c r="S7" s="113">
        <v>0</v>
      </c>
      <c r="T7" s="113">
        <v>4</v>
      </c>
      <c r="U7" s="113">
        <v>5.5</v>
      </c>
      <c r="V7" s="113">
        <v>2.5</v>
      </c>
      <c r="W7" s="113">
        <v>9.4</v>
      </c>
      <c r="X7" s="113">
        <v>9.4</v>
      </c>
      <c r="Y7" s="113">
        <v>9.4</v>
      </c>
      <c r="Z7" s="113"/>
      <c r="AA7" s="113"/>
      <c r="AB7" s="113"/>
      <c r="AC7" s="113">
        <v>8</v>
      </c>
      <c r="AD7" s="113"/>
    </row>
    <row r="8" spans="1:30" ht="13.5" hidden="1">
      <c r="A8" s="113" t="s">
        <v>28</v>
      </c>
      <c r="B8" s="113">
        <v>11.55</v>
      </c>
      <c r="C8" s="113">
        <v>0</v>
      </c>
      <c r="D8" s="113">
        <v>0</v>
      </c>
      <c r="E8" s="113">
        <v>0</v>
      </c>
      <c r="F8" s="113">
        <v>0</v>
      </c>
      <c r="G8" s="113">
        <v>0</v>
      </c>
      <c r="H8" s="113">
        <v>0</v>
      </c>
      <c r="I8" s="113">
        <v>0</v>
      </c>
      <c r="J8" s="113">
        <v>0</v>
      </c>
      <c r="K8" s="113">
        <v>0</v>
      </c>
      <c r="L8" s="113">
        <v>0</v>
      </c>
      <c r="M8" s="113">
        <v>0</v>
      </c>
      <c r="N8" s="113">
        <v>0</v>
      </c>
      <c r="O8" s="113">
        <v>0</v>
      </c>
      <c r="P8" s="113">
        <v>0</v>
      </c>
      <c r="Q8" s="113">
        <v>0</v>
      </c>
      <c r="R8" s="113">
        <v>0</v>
      </c>
      <c r="S8" s="113">
        <v>0</v>
      </c>
      <c r="T8" s="113">
        <v>4</v>
      </c>
      <c r="U8" s="113">
        <v>5.5</v>
      </c>
      <c r="V8" s="113">
        <v>2.5</v>
      </c>
      <c r="W8" s="113">
        <v>11.55</v>
      </c>
      <c r="X8" s="113">
        <v>11.55</v>
      </c>
      <c r="Y8" s="113">
        <v>11.55</v>
      </c>
      <c r="Z8" s="113"/>
      <c r="AA8" s="113"/>
      <c r="AB8" s="113"/>
      <c r="AC8" s="113">
        <v>8</v>
      </c>
      <c r="AD8" s="113"/>
    </row>
    <row r="9" spans="1:30" ht="13.5" hidden="1">
      <c r="A9" s="113" t="s">
        <v>29</v>
      </c>
      <c r="B9" s="113">
        <v>8.5</v>
      </c>
      <c r="C9" s="113">
        <v>0</v>
      </c>
      <c r="D9" s="113">
        <v>0</v>
      </c>
      <c r="E9" s="113">
        <v>0</v>
      </c>
      <c r="F9" s="113">
        <v>0</v>
      </c>
      <c r="G9" s="113">
        <v>0</v>
      </c>
      <c r="H9" s="113">
        <v>0</v>
      </c>
      <c r="I9" s="113">
        <v>0</v>
      </c>
      <c r="J9" s="113">
        <v>0</v>
      </c>
      <c r="K9" s="113">
        <v>0</v>
      </c>
      <c r="L9" s="113">
        <v>0</v>
      </c>
      <c r="M9" s="113">
        <v>0</v>
      </c>
      <c r="N9" s="113">
        <v>0</v>
      </c>
      <c r="O9" s="113">
        <v>0</v>
      </c>
      <c r="P9" s="113">
        <v>0</v>
      </c>
      <c r="Q9" s="113">
        <v>0</v>
      </c>
      <c r="R9" s="113">
        <v>0</v>
      </c>
      <c r="S9" s="113">
        <v>0</v>
      </c>
      <c r="T9" s="113">
        <v>4</v>
      </c>
      <c r="U9" s="113">
        <v>5.5</v>
      </c>
      <c r="V9" s="113">
        <v>2.5</v>
      </c>
      <c r="W9" s="113">
        <v>8.5</v>
      </c>
      <c r="X9" s="113">
        <v>8.5</v>
      </c>
      <c r="Y9" s="113">
        <v>8.5</v>
      </c>
      <c r="Z9" s="113"/>
      <c r="AA9" s="113"/>
      <c r="AB9" s="113"/>
      <c r="AC9" s="113">
        <v>8</v>
      </c>
      <c r="AD9" s="113"/>
    </row>
    <row r="10" spans="1:30" ht="13.5" hidden="1">
      <c r="A10" s="113" t="s">
        <v>30</v>
      </c>
      <c r="B10" s="113">
        <v>6.2</v>
      </c>
      <c r="C10" s="113">
        <v>0</v>
      </c>
      <c r="D10" s="113">
        <v>0</v>
      </c>
      <c r="E10" s="113">
        <v>0</v>
      </c>
      <c r="F10" s="113">
        <v>0</v>
      </c>
      <c r="G10" s="113">
        <v>0</v>
      </c>
      <c r="H10" s="113">
        <v>0</v>
      </c>
      <c r="I10" s="113">
        <v>0</v>
      </c>
      <c r="J10" s="113">
        <v>0</v>
      </c>
      <c r="K10" s="113">
        <v>0</v>
      </c>
      <c r="L10" s="113">
        <v>0</v>
      </c>
      <c r="M10" s="113">
        <v>0</v>
      </c>
      <c r="N10" s="113">
        <v>0</v>
      </c>
      <c r="O10" s="113">
        <v>0</v>
      </c>
      <c r="P10" s="113">
        <v>0</v>
      </c>
      <c r="Q10" s="113">
        <v>0</v>
      </c>
      <c r="R10" s="113">
        <v>0</v>
      </c>
      <c r="S10" s="113">
        <v>0</v>
      </c>
      <c r="T10" s="113">
        <v>4</v>
      </c>
      <c r="U10" s="113">
        <v>5.5</v>
      </c>
      <c r="V10" s="113">
        <v>2.5</v>
      </c>
      <c r="W10" s="113">
        <v>6.2</v>
      </c>
      <c r="X10" s="113">
        <v>6.2</v>
      </c>
      <c r="Y10" s="113">
        <v>6.2</v>
      </c>
      <c r="Z10" s="113"/>
      <c r="AA10" s="113"/>
      <c r="AB10" s="113"/>
      <c r="AC10" s="113">
        <v>8</v>
      </c>
      <c r="AD10" s="113"/>
    </row>
    <row r="11" spans="1:30" ht="13.5" hidden="1">
      <c r="A11" s="113" t="s">
        <v>31</v>
      </c>
      <c r="B11" s="113">
        <v>4.7</v>
      </c>
      <c r="C11" s="113">
        <v>0</v>
      </c>
      <c r="D11" s="113">
        <v>0</v>
      </c>
      <c r="E11" s="113">
        <v>0</v>
      </c>
      <c r="F11" s="113">
        <v>0</v>
      </c>
      <c r="G11" s="113">
        <v>0</v>
      </c>
      <c r="H11" s="113">
        <v>0</v>
      </c>
      <c r="I11" s="113">
        <v>0</v>
      </c>
      <c r="J11" s="113">
        <v>0</v>
      </c>
      <c r="K11" s="113">
        <v>0</v>
      </c>
      <c r="L11" s="113">
        <v>0</v>
      </c>
      <c r="M11" s="113">
        <v>0</v>
      </c>
      <c r="N11" s="113">
        <v>0</v>
      </c>
      <c r="O11" s="113">
        <v>0</v>
      </c>
      <c r="P11" s="113">
        <v>0</v>
      </c>
      <c r="Q11" s="113">
        <v>0</v>
      </c>
      <c r="R11" s="113">
        <v>0</v>
      </c>
      <c r="S11" s="113">
        <v>0</v>
      </c>
      <c r="T11" s="113">
        <v>4</v>
      </c>
      <c r="U11" s="113">
        <v>5.5</v>
      </c>
      <c r="V11" s="113">
        <v>2.5</v>
      </c>
      <c r="W11" s="113">
        <v>4.7</v>
      </c>
      <c r="X11" s="113">
        <v>4.7</v>
      </c>
      <c r="Y11" s="113">
        <v>4.7</v>
      </c>
      <c r="Z11" s="113"/>
      <c r="AA11" s="113"/>
      <c r="AB11" s="113"/>
      <c r="AC11" s="113">
        <v>8</v>
      </c>
      <c r="AD11" s="113"/>
    </row>
    <row r="12" spans="1:30" ht="13.5" hidden="1">
      <c r="A12" s="113" t="s">
        <v>32</v>
      </c>
      <c r="B12" s="113">
        <v>2.2000000000000002</v>
      </c>
      <c r="C12" s="113">
        <v>0</v>
      </c>
      <c r="D12" s="113">
        <v>0</v>
      </c>
      <c r="E12" s="113">
        <v>0</v>
      </c>
      <c r="F12" s="113">
        <v>0</v>
      </c>
      <c r="G12" s="113">
        <v>0</v>
      </c>
      <c r="H12" s="113">
        <v>0</v>
      </c>
      <c r="I12" s="113">
        <v>0</v>
      </c>
      <c r="J12" s="113">
        <v>0</v>
      </c>
      <c r="K12" s="113">
        <v>0</v>
      </c>
      <c r="L12" s="113">
        <v>0</v>
      </c>
      <c r="M12" s="113">
        <v>0</v>
      </c>
      <c r="N12" s="113">
        <v>0</v>
      </c>
      <c r="O12" s="113">
        <v>0</v>
      </c>
      <c r="P12" s="113">
        <v>0</v>
      </c>
      <c r="Q12" s="113">
        <v>0</v>
      </c>
      <c r="R12" s="113">
        <v>0</v>
      </c>
      <c r="S12" s="113">
        <v>0</v>
      </c>
      <c r="T12" s="113">
        <v>4</v>
      </c>
      <c r="U12" s="113">
        <v>5.5</v>
      </c>
      <c r="V12" s="113">
        <v>2.5</v>
      </c>
      <c r="W12" s="113">
        <v>2.2000000000000002</v>
      </c>
      <c r="X12" s="113">
        <v>2.2000000000000002</v>
      </c>
      <c r="Y12" s="113">
        <v>2.2000000000000002</v>
      </c>
      <c r="Z12" s="113"/>
      <c r="AA12" s="113"/>
      <c r="AB12" s="113"/>
      <c r="AC12" s="113">
        <v>8</v>
      </c>
      <c r="AD12" s="113"/>
    </row>
    <row r="13" spans="1:30" ht="13.5" hidden="1">
      <c r="A13" s="113" t="s">
        <v>33</v>
      </c>
      <c r="B13" s="113">
        <v>0.7</v>
      </c>
      <c r="C13" s="113">
        <v>0</v>
      </c>
      <c r="D13" s="113">
        <v>0</v>
      </c>
      <c r="E13" s="113">
        <v>0</v>
      </c>
      <c r="F13" s="113">
        <v>0</v>
      </c>
      <c r="G13" s="113">
        <v>0</v>
      </c>
      <c r="H13" s="113">
        <v>0</v>
      </c>
      <c r="I13" s="113">
        <v>0</v>
      </c>
      <c r="J13" s="113">
        <v>0</v>
      </c>
      <c r="K13" s="113">
        <v>0</v>
      </c>
      <c r="L13" s="113">
        <v>0</v>
      </c>
      <c r="M13" s="113">
        <v>0</v>
      </c>
      <c r="N13" s="113">
        <v>0</v>
      </c>
      <c r="O13" s="113">
        <v>0</v>
      </c>
      <c r="P13" s="113">
        <v>0</v>
      </c>
      <c r="Q13" s="113">
        <v>0</v>
      </c>
      <c r="R13" s="113">
        <v>0</v>
      </c>
      <c r="S13" s="113">
        <v>0</v>
      </c>
      <c r="T13" s="113">
        <v>4</v>
      </c>
      <c r="U13" s="113">
        <v>5.5</v>
      </c>
      <c r="V13" s="113">
        <v>2.5</v>
      </c>
      <c r="W13" s="113">
        <v>0.7</v>
      </c>
      <c r="X13" s="113">
        <v>0.7</v>
      </c>
      <c r="Y13" s="113">
        <v>0.7</v>
      </c>
      <c r="Z13" s="113"/>
      <c r="AA13" s="113"/>
      <c r="AB13" s="113"/>
      <c r="AC13" s="113">
        <v>8</v>
      </c>
      <c r="AD13" s="113"/>
    </row>
    <row r="14" spans="1:30" ht="13.5" hidden="1">
      <c r="A14" s="113" t="s">
        <v>34</v>
      </c>
      <c r="B14" s="68">
        <v>2.5</v>
      </c>
      <c r="C14" s="113">
        <v>0</v>
      </c>
      <c r="D14" s="113">
        <v>0</v>
      </c>
      <c r="E14" s="113">
        <v>0</v>
      </c>
      <c r="F14" s="113">
        <v>0</v>
      </c>
      <c r="G14" s="113">
        <v>0</v>
      </c>
      <c r="H14" s="113">
        <v>0</v>
      </c>
      <c r="I14" s="113">
        <v>0</v>
      </c>
      <c r="J14" s="113">
        <v>0</v>
      </c>
      <c r="K14" s="113">
        <v>0</v>
      </c>
      <c r="L14" s="113">
        <v>0</v>
      </c>
      <c r="M14" s="113">
        <v>0</v>
      </c>
      <c r="N14" s="113">
        <v>0</v>
      </c>
      <c r="O14" s="113">
        <v>0</v>
      </c>
      <c r="P14" s="113">
        <v>0</v>
      </c>
      <c r="Q14" s="113">
        <v>0</v>
      </c>
      <c r="R14" s="113">
        <v>0</v>
      </c>
      <c r="S14" s="113">
        <v>0</v>
      </c>
      <c r="T14" s="113">
        <v>4</v>
      </c>
      <c r="U14" s="113">
        <v>5.5</v>
      </c>
      <c r="V14" s="113">
        <v>2.5</v>
      </c>
      <c r="W14" s="113">
        <v>2.5</v>
      </c>
      <c r="X14" s="113">
        <v>2.5</v>
      </c>
      <c r="Y14" s="113">
        <v>2.5</v>
      </c>
      <c r="Z14" s="113"/>
      <c r="AA14" s="113"/>
      <c r="AB14" s="113"/>
      <c r="AC14" s="113">
        <v>8</v>
      </c>
      <c r="AD14" s="113"/>
    </row>
    <row r="15" spans="1:30" ht="13.5" hidden="1">
      <c r="A15" s="113" t="s">
        <v>35</v>
      </c>
      <c r="B15" s="68">
        <v>3.2</v>
      </c>
      <c r="C15" s="113">
        <v>0</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4</v>
      </c>
      <c r="U15" s="113">
        <v>5.5</v>
      </c>
      <c r="V15" s="113">
        <v>2.5</v>
      </c>
      <c r="W15" s="113">
        <v>3.2</v>
      </c>
      <c r="X15" s="113">
        <v>3.2</v>
      </c>
      <c r="Y15" s="113">
        <v>3.2</v>
      </c>
      <c r="Z15" s="113"/>
      <c r="AA15" s="113"/>
      <c r="AB15" s="113"/>
      <c r="AC15" s="113">
        <v>8</v>
      </c>
      <c r="AD15" s="113"/>
    </row>
    <row r="16" spans="1:30" ht="13.5" hidden="1">
      <c r="A16" s="113" t="s">
        <v>36</v>
      </c>
      <c r="B16" s="68">
        <v>3.4</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4</v>
      </c>
      <c r="U16" s="113">
        <v>5.5</v>
      </c>
      <c r="V16" s="113">
        <v>2.5</v>
      </c>
      <c r="W16" s="113">
        <v>3.4</v>
      </c>
      <c r="X16" s="113">
        <v>3.4</v>
      </c>
      <c r="Y16" s="113">
        <v>3.4</v>
      </c>
      <c r="Z16" s="113"/>
      <c r="AA16" s="113"/>
      <c r="AB16" s="113"/>
      <c r="AC16" s="113">
        <v>8</v>
      </c>
      <c r="AD16" s="113"/>
    </row>
    <row r="17" spans="1:1000 1025:2025 2050:3050 3075:4075 4100:5100 5125:6125 6150:7150 7175:8175 8200:9200 9225:10225 10250:11250 11275:12275 12300:13300 13325:14325 14350:15350 15375:16375" ht="13.5" hidden="1">
      <c r="A17" s="113" t="s">
        <v>37</v>
      </c>
      <c r="B17" s="68">
        <v>6.5</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4</v>
      </c>
      <c r="U17" s="113">
        <v>5.5</v>
      </c>
      <c r="V17" s="113">
        <v>2.5</v>
      </c>
      <c r="W17" s="113">
        <v>6.5</v>
      </c>
      <c r="X17" s="113">
        <v>6.5</v>
      </c>
      <c r="Y17" s="113">
        <v>6.5</v>
      </c>
      <c r="Z17" s="113"/>
      <c r="AA17" s="113"/>
      <c r="AB17" s="113"/>
      <c r="AC17" s="113">
        <v>8</v>
      </c>
      <c r="AD17" s="113"/>
      <c r="AX17" s="41"/>
      <c r="BW17" s="41"/>
      <c r="CV17" s="41"/>
      <c r="DU17" s="41"/>
      <c r="ET17" s="41"/>
      <c r="FS17" s="41"/>
      <c r="GR17" s="41"/>
      <c r="HQ17" s="41"/>
      <c r="IP17" s="41"/>
      <c r="JO17" s="41"/>
      <c r="KN17" s="41"/>
      <c r="LM17" s="41"/>
      <c r="ML17" s="41"/>
      <c r="NK17" s="41"/>
      <c r="OJ17" s="41"/>
      <c r="PI17" s="41"/>
      <c r="QH17" s="41"/>
      <c r="RG17" s="41"/>
      <c r="SF17" s="41"/>
      <c r="TE17" s="41"/>
      <c r="UD17" s="41"/>
      <c r="VC17" s="41"/>
      <c r="WB17" s="41"/>
      <c r="XA17" s="41"/>
      <c r="XZ17" s="41"/>
      <c r="YY17" s="41"/>
      <c r="ZX17" s="41"/>
      <c r="AAW17" s="41"/>
      <c r="ABV17" s="41"/>
      <c r="ACU17" s="41"/>
      <c r="ADT17" s="41"/>
      <c r="AES17" s="41"/>
      <c r="AFR17" s="41"/>
      <c r="AGQ17" s="41"/>
      <c r="AHP17" s="41"/>
      <c r="AIO17" s="41"/>
      <c r="AJN17" s="41"/>
      <c r="AKM17" s="41"/>
      <c r="ALL17" s="41"/>
      <c r="AMK17" s="41"/>
      <c r="ANJ17" s="41"/>
      <c r="AOI17" s="41"/>
      <c r="APH17" s="41"/>
      <c r="AQG17" s="41"/>
      <c r="ARF17" s="41"/>
      <c r="ASE17" s="41"/>
      <c r="ATD17" s="41"/>
      <c r="AUC17" s="41"/>
      <c r="AVB17" s="41"/>
      <c r="AWA17" s="41"/>
      <c r="AWZ17" s="41"/>
      <c r="AXY17" s="41"/>
      <c r="AYX17" s="41"/>
      <c r="AZW17" s="41"/>
      <c r="BAV17" s="41"/>
      <c r="BBU17" s="41"/>
      <c r="BCT17" s="41"/>
      <c r="BDS17" s="41"/>
      <c r="BER17" s="41"/>
      <c r="BFQ17" s="41"/>
      <c r="BGP17" s="41"/>
      <c r="BHO17" s="41"/>
      <c r="BIN17" s="41"/>
      <c r="BJM17" s="41"/>
      <c r="BKL17" s="41"/>
      <c r="BLK17" s="41"/>
      <c r="BMJ17" s="41"/>
      <c r="BNI17" s="41"/>
      <c r="BOH17" s="41"/>
      <c r="BPG17" s="41"/>
      <c r="BQF17" s="41"/>
      <c r="BRE17" s="41"/>
      <c r="BSD17" s="41"/>
      <c r="BTC17" s="41"/>
      <c r="BUB17" s="41"/>
      <c r="BVA17" s="41"/>
      <c r="BVZ17" s="41"/>
      <c r="BWY17" s="41"/>
      <c r="BXX17" s="41"/>
      <c r="BYW17" s="41"/>
      <c r="BZV17" s="41"/>
      <c r="CAU17" s="41"/>
      <c r="CBT17" s="41"/>
      <c r="CCS17" s="41"/>
      <c r="CDR17" s="41"/>
      <c r="CEQ17" s="41"/>
      <c r="CFP17" s="41"/>
      <c r="CGO17" s="41"/>
      <c r="CHN17" s="41"/>
      <c r="CIM17" s="41"/>
      <c r="CJL17" s="41"/>
      <c r="CKK17" s="41"/>
      <c r="CLJ17" s="41"/>
      <c r="CMI17" s="41"/>
      <c r="CNH17" s="41"/>
      <c r="COG17" s="41"/>
      <c r="CPF17" s="41"/>
      <c r="CQE17" s="41"/>
      <c r="CRD17" s="41"/>
      <c r="CSC17" s="41"/>
      <c r="CTB17" s="41"/>
      <c r="CUA17" s="41"/>
      <c r="CUZ17" s="41"/>
      <c r="CVY17" s="41"/>
      <c r="CWX17" s="41"/>
      <c r="CXW17" s="41"/>
      <c r="CYV17" s="41"/>
      <c r="CZU17" s="41"/>
      <c r="DAT17" s="41"/>
      <c r="DBS17" s="41"/>
      <c r="DCR17" s="41"/>
      <c r="DDQ17" s="41"/>
      <c r="DEP17" s="41"/>
      <c r="DFO17" s="41"/>
      <c r="DGN17" s="41"/>
      <c r="DHM17" s="41"/>
      <c r="DIL17" s="41"/>
      <c r="DJK17" s="41"/>
      <c r="DKJ17" s="41"/>
      <c r="DLI17" s="41"/>
      <c r="DMH17" s="41"/>
      <c r="DNG17" s="41"/>
      <c r="DOF17" s="41"/>
      <c r="DPE17" s="41"/>
      <c r="DQD17" s="41"/>
      <c r="DRC17" s="41"/>
      <c r="DSB17" s="41"/>
      <c r="DTA17" s="41"/>
      <c r="DTZ17" s="41"/>
      <c r="DUY17" s="41"/>
      <c r="DVX17" s="41"/>
      <c r="DWW17" s="41"/>
      <c r="DXV17" s="41"/>
      <c r="DYU17" s="41"/>
      <c r="DZT17" s="41"/>
      <c r="EAS17" s="41"/>
      <c r="EBR17" s="41"/>
      <c r="ECQ17" s="41"/>
      <c r="EDP17" s="41"/>
      <c r="EEO17" s="41"/>
      <c r="EFN17" s="41"/>
      <c r="EGM17" s="41"/>
      <c r="EHL17" s="41"/>
      <c r="EIK17" s="41"/>
      <c r="EJJ17" s="41"/>
      <c r="EKI17" s="41"/>
      <c r="ELH17" s="41"/>
      <c r="EMG17" s="41"/>
      <c r="ENF17" s="41"/>
      <c r="EOE17" s="41"/>
      <c r="EPD17" s="41"/>
      <c r="EQC17" s="41"/>
      <c r="ERB17" s="41"/>
      <c r="ESA17" s="41"/>
      <c r="ESZ17" s="41"/>
      <c r="ETY17" s="41"/>
      <c r="EUX17" s="41"/>
      <c r="EVW17" s="41"/>
      <c r="EWV17" s="41"/>
      <c r="EXU17" s="41"/>
      <c r="EYT17" s="41"/>
      <c r="EZS17" s="41"/>
      <c r="FAR17" s="41"/>
      <c r="FBQ17" s="41"/>
      <c r="FCP17" s="41"/>
      <c r="FDO17" s="41"/>
      <c r="FEN17" s="41"/>
      <c r="FFM17" s="41"/>
      <c r="FGL17" s="41"/>
      <c r="FHK17" s="41"/>
      <c r="FIJ17" s="41"/>
      <c r="FJI17" s="41"/>
      <c r="FKH17" s="41"/>
      <c r="FLG17" s="41"/>
      <c r="FMF17" s="41"/>
      <c r="FNE17" s="41"/>
      <c r="FOD17" s="41"/>
      <c r="FPC17" s="41"/>
      <c r="FQB17" s="41"/>
      <c r="FRA17" s="41"/>
      <c r="FRZ17" s="41"/>
      <c r="FSY17" s="41"/>
      <c r="FTX17" s="41"/>
      <c r="FUW17" s="41"/>
      <c r="FVV17" s="41"/>
      <c r="FWU17" s="41"/>
      <c r="FXT17" s="41"/>
      <c r="FYS17" s="41"/>
      <c r="FZR17" s="41"/>
      <c r="GAQ17" s="41"/>
      <c r="GBP17" s="41"/>
      <c r="GCO17" s="41"/>
      <c r="GDN17" s="41"/>
      <c r="GEM17" s="41"/>
      <c r="GFL17" s="41"/>
      <c r="GGK17" s="41"/>
      <c r="GHJ17" s="41"/>
      <c r="GII17" s="41"/>
      <c r="GJH17" s="41"/>
      <c r="GKG17" s="41"/>
      <c r="GLF17" s="41"/>
      <c r="GME17" s="41"/>
      <c r="GND17" s="41"/>
      <c r="GOC17" s="41"/>
      <c r="GPB17" s="41"/>
      <c r="GQA17" s="41"/>
      <c r="GQZ17" s="41"/>
      <c r="GRY17" s="41"/>
      <c r="GSX17" s="41"/>
      <c r="GTW17" s="41"/>
      <c r="GUV17" s="41"/>
      <c r="GVU17" s="41"/>
      <c r="GWT17" s="41"/>
      <c r="GXS17" s="41"/>
      <c r="GYR17" s="41"/>
      <c r="GZQ17" s="41"/>
      <c r="HAP17" s="41"/>
      <c r="HBO17" s="41"/>
      <c r="HCN17" s="41"/>
      <c r="HDM17" s="41"/>
      <c r="HEL17" s="41"/>
      <c r="HFK17" s="41"/>
      <c r="HGJ17" s="41"/>
      <c r="HHI17" s="41"/>
      <c r="HIH17" s="41"/>
      <c r="HJG17" s="41"/>
      <c r="HKF17" s="41"/>
      <c r="HLE17" s="41"/>
      <c r="HMD17" s="41"/>
      <c r="HNC17" s="41"/>
      <c r="HOB17" s="41"/>
      <c r="HPA17" s="41"/>
      <c r="HPZ17" s="41"/>
      <c r="HQY17" s="41"/>
      <c r="HRX17" s="41"/>
      <c r="HSW17" s="41"/>
      <c r="HTV17" s="41"/>
      <c r="HUU17" s="41"/>
      <c r="HVT17" s="41"/>
      <c r="HWS17" s="41"/>
      <c r="HXR17" s="41"/>
      <c r="HYQ17" s="41"/>
      <c r="HZP17" s="41"/>
      <c r="IAO17" s="41"/>
      <c r="IBN17" s="41"/>
      <c r="ICM17" s="41"/>
      <c r="IDL17" s="41"/>
      <c r="IEK17" s="41"/>
      <c r="IFJ17" s="41"/>
      <c r="IGI17" s="41"/>
      <c r="IHH17" s="41"/>
      <c r="IIG17" s="41"/>
      <c r="IJF17" s="41"/>
      <c r="IKE17" s="41"/>
      <c r="ILD17" s="41"/>
      <c r="IMC17" s="41"/>
      <c r="INB17" s="41"/>
      <c r="IOA17" s="41"/>
      <c r="IOZ17" s="41"/>
      <c r="IPY17" s="41"/>
      <c r="IQX17" s="41"/>
      <c r="IRW17" s="41"/>
      <c r="ISV17" s="41"/>
      <c r="ITU17" s="41"/>
      <c r="IUT17" s="41"/>
      <c r="IVS17" s="41"/>
      <c r="IWR17" s="41"/>
      <c r="IXQ17" s="41"/>
      <c r="IYP17" s="41"/>
      <c r="IZO17" s="41"/>
      <c r="JAN17" s="41"/>
      <c r="JBM17" s="41"/>
      <c r="JCL17" s="41"/>
      <c r="JDK17" s="41"/>
      <c r="JEJ17" s="41"/>
      <c r="JFI17" s="41"/>
      <c r="JGH17" s="41"/>
      <c r="JHG17" s="41"/>
      <c r="JIF17" s="41"/>
      <c r="JJE17" s="41"/>
      <c r="JKD17" s="41"/>
      <c r="JLC17" s="41"/>
      <c r="JMB17" s="41"/>
      <c r="JNA17" s="41"/>
      <c r="JNZ17" s="41"/>
      <c r="JOY17" s="41"/>
      <c r="JPX17" s="41"/>
      <c r="JQW17" s="41"/>
      <c r="JRV17" s="41"/>
      <c r="JSU17" s="41"/>
      <c r="JTT17" s="41"/>
      <c r="JUS17" s="41"/>
      <c r="JVR17" s="41"/>
      <c r="JWQ17" s="41"/>
      <c r="JXP17" s="41"/>
      <c r="JYO17" s="41"/>
      <c r="JZN17" s="41"/>
      <c r="KAM17" s="41"/>
      <c r="KBL17" s="41"/>
      <c r="KCK17" s="41"/>
      <c r="KDJ17" s="41"/>
      <c r="KEI17" s="41"/>
      <c r="KFH17" s="41"/>
      <c r="KGG17" s="41"/>
      <c r="KHF17" s="41"/>
      <c r="KIE17" s="41"/>
      <c r="KJD17" s="41"/>
      <c r="KKC17" s="41"/>
      <c r="KLB17" s="41"/>
      <c r="KMA17" s="41"/>
      <c r="KMZ17" s="41"/>
      <c r="KNY17" s="41"/>
      <c r="KOX17" s="41"/>
      <c r="KPW17" s="41"/>
      <c r="KQV17" s="41"/>
      <c r="KRU17" s="41"/>
      <c r="KST17" s="41"/>
      <c r="KTS17" s="41"/>
      <c r="KUR17" s="41"/>
      <c r="KVQ17" s="41"/>
      <c r="KWP17" s="41"/>
      <c r="KXO17" s="41"/>
      <c r="KYN17" s="41"/>
      <c r="KZM17" s="41"/>
      <c r="LAL17" s="41"/>
      <c r="LBK17" s="41"/>
      <c r="LCJ17" s="41"/>
      <c r="LDI17" s="41"/>
      <c r="LEH17" s="41"/>
      <c r="LFG17" s="41"/>
      <c r="LGF17" s="41"/>
      <c r="LHE17" s="41"/>
      <c r="LID17" s="41"/>
      <c r="LJC17" s="41"/>
      <c r="LKB17" s="41"/>
      <c r="LLA17" s="41"/>
      <c r="LLZ17" s="41"/>
      <c r="LMY17" s="41"/>
      <c r="LNX17" s="41"/>
      <c r="LOW17" s="41"/>
      <c r="LPV17" s="41"/>
      <c r="LQU17" s="41"/>
      <c r="LRT17" s="41"/>
      <c r="LSS17" s="41"/>
      <c r="LTR17" s="41"/>
      <c r="LUQ17" s="41"/>
      <c r="LVP17" s="41"/>
      <c r="LWO17" s="41"/>
      <c r="LXN17" s="41"/>
      <c r="LYM17" s="41"/>
      <c r="LZL17" s="41"/>
      <c r="MAK17" s="41"/>
      <c r="MBJ17" s="41"/>
      <c r="MCI17" s="41"/>
      <c r="MDH17" s="41"/>
      <c r="MEG17" s="41"/>
      <c r="MFF17" s="41"/>
      <c r="MGE17" s="41"/>
      <c r="MHD17" s="41"/>
      <c r="MIC17" s="41"/>
      <c r="MJB17" s="41"/>
      <c r="MKA17" s="41"/>
      <c r="MKZ17" s="41"/>
      <c r="MLY17" s="41"/>
      <c r="MMX17" s="41"/>
      <c r="MNW17" s="41"/>
      <c r="MOV17" s="41"/>
      <c r="MPU17" s="41"/>
      <c r="MQT17" s="41"/>
      <c r="MRS17" s="41"/>
      <c r="MSR17" s="41"/>
      <c r="MTQ17" s="41"/>
      <c r="MUP17" s="41"/>
      <c r="MVO17" s="41"/>
      <c r="MWN17" s="41"/>
      <c r="MXM17" s="41"/>
      <c r="MYL17" s="41"/>
      <c r="MZK17" s="41"/>
      <c r="NAJ17" s="41"/>
      <c r="NBI17" s="41"/>
      <c r="NCH17" s="41"/>
      <c r="NDG17" s="41"/>
      <c r="NEF17" s="41"/>
      <c r="NFE17" s="41"/>
      <c r="NGD17" s="41"/>
      <c r="NHC17" s="41"/>
      <c r="NIB17" s="41"/>
      <c r="NJA17" s="41"/>
      <c r="NJZ17" s="41"/>
      <c r="NKY17" s="41"/>
      <c r="NLX17" s="41"/>
      <c r="NMW17" s="41"/>
      <c r="NNV17" s="41"/>
      <c r="NOU17" s="41"/>
      <c r="NPT17" s="41"/>
      <c r="NQS17" s="41"/>
      <c r="NRR17" s="41"/>
      <c r="NSQ17" s="41"/>
      <c r="NTP17" s="41"/>
      <c r="NUO17" s="41"/>
      <c r="NVN17" s="41"/>
      <c r="NWM17" s="41"/>
      <c r="NXL17" s="41"/>
      <c r="NYK17" s="41"/>
      <c r="NZJ17" s="41"/>
      <c r="OAI17" s="41"/>
      <c r="OBH17" s="41"/>
      <c r="OCG17" s="41"/>
      <c r="ODF17" s="41"/>
      <c r="OEE17" s="41"/>
      <c r="OFD17" s="41"/>
      <c r="OGC17" s="41"/>
      <c r="OHB17" s="41"/>
      <c r="OIA17" s="41"/>
      <c r="OIZ17" s="41"/>
      <c r="OJY17" s="41"/>
      <c r="OKX17" s="41"/>
      <c r="OLW17" s="41"/>
      <c r="OMV17" s="41"/>
      <c r="ONU17" s="41"/>
      <c r="OOT17" s="41"/>
      <c r="OPS17" s="41"/>
      <c r="OQR17" s="41"/>
      <c r="ORQ17" s="41"/>
      <c r="OSP17" s="41"/>
      <c r="OTO17" s="41"/>
      <c r="OUN17" s="41"/>
      <c r="OVM17" s="41"/>
      <c r="OWL17" s="41"/>
      <c r="OXK17" s="41"/>
      <c r="OYJ17" s="41"/>
      <c r="OZI17" s="41"/>
      <c r="PAH17" s="41"/>
      <c r="PBG17" s="41"/>
      <c r="PCF17" s="41"/>
      <c r="PDE17" s="41"/>
      <c r="PED17" s="41"/>
      <c r="PFC17" s="41"/>
      <c r="PGB17" s="41"/>
      <c r="PHA17" s="41"/>
      <c r="PHZ17" s="41"/>
      <c r="PIY17" s="41"/>
      <c r="PJX17" s="41"/>
      <c r="PKW17" s="41"/>
      <c r="PLV17" s="41"/>
      <c r="PMU17" s="41"/>
      <c r="PNT17" s="41"/>
      <c r="POS17" s="41"/>
      <c r="PPR17" s="41"/>
      <c r="PQQ17" s="41"/>
      <c r="PRP17" s="41"/>
      <c r="PSO17" s="41"/>
      <c r="PTN17" s="41"/>
      <c r="PUM17" s="41"/>
      <c r="PVL17" s="41"/>
      <c r="PWK17" s="41"/>
      <c r="PXJ17" s="41"/>
      <c r="PYI17" s="41"/>
      <c r="PZH17" s="41"/>
      <c r="QAG17" s="41"/>
      <c r="QBF17" s="41"/>
      <c r="QCE17" s="41"/>
      <c r="QDD17" s="41"/>
      <c r="QEC17" s="41"/>
      <c r="QFB17" s="41"/>
      <c r="QGA17" s="41"/>
      <c r="QGZ17" s="41"/>
      <c r="QHY17" s="41"/>
      <c r="QIX17" s="41"/>
      <c r="QJW17" s="41"/>
      <c r="QKV17" s="41"/>
      <c r="QLU17" s="41"/>
      <c r="QMT17" s="41"/>
      <c r="QNS17" s="41"/>
      <c r="QOR17" s="41"/>
      <c r="QPQ17" s="41"/>
      <c r="QQP17" s="41"/>
      <c r="QRO17" s="41"/>
      <c r="QSN17" s="41"/>
      <c r="QTM17" s="41"/>
      <c r="QUL17" s="41"/>
      <c r="QVK17" s="41"/>
      <c r="QWJ17" s="41"/>
      <c r="QXI17" s="41"/>
      <c r="QYH17" s="41"/>
      <c r="QZG17" s="41"/>
      <c r="RAF17" s="41"/>
      <c r="RBE17" s="41"/>
      <c r="RCD17" s="41"/>
      <c r="RDC17" s="41"/>
      <c r="REB17" s="41"/>
      <c r="RFA17" s="41"/>
      <c r="RFZ17" s="41"/>
      <c r="RGY17" s="41"/>
      <c r="RHX17" s="41"/>
      <c r="RIW17" s="41"/>
      <c r="RJV17" s="41"/>
      <c r="RKU17" s="41"/>
      <c r="RLT17" s="41"/>
      <c r="RMS17" s="41"/>
      <c r="RNR17" s="41"/>
      <c r="ROQ17" s="41"/>
      <c r="RPP17" s="41"/>
      <c r="RQO17" s="41"/>
      <c r="RRN17" s="41"/>
      <c r="RSM17" s="41"/>
      <c r="RTL17" s="41"/>
      <c r="RUK17" s="41"/>
      <c r="RVJ17" s="41"/>
      <c r="RWI17" s="41"/>
      <c r="RXH17" s="41"/>
      <c r="RYG17" s="41"/>
      <c r="RZF17" s="41"/>
      <c r="SAE17" s="41"/>
      <c r="SBD17" s="41"/>
      <c r="SCC17" s="41"/>
      <c r="SDB17" s="41"/>
      <c r="SEA17" s="41"/>
      <c r="SEZ17" s="41"/>
      <c r="SFY17" s="41"/>
      <c r="SGX17" s="41"/>
      <c r="SHW17" s="41"/>
      <c r="SIV17" s="41"/>
      <c r="SJU17" s="41"/>
      <c r="SKT17" s="41"/>
      <c r="SLS17" s="41"/>
      <c r="SMR17" s="41"/>
      <c r="SNQ17" s="41"/>
      <c r="SOP17" s="41"/>
      <c r="SPO17" s="41"/>
      <c r="SQN17" s="41"/>
      <c r="SRM17" s="41"/>
      <c r="SSL17" s="41"/>
      <c r="STK17" s="41"/>
      <c r="SUJ17" s="41"/>
      <c r="SVI17" s="41"/>
      <c r="SWH17" s="41"/>
      <c r="SXG17" s="41"/>
      <c r="SYF17" s="41"/>
      <c r="SZE17" s="41"/>
      <c r="TAD17" s="41"/>
      <c r="TBC17" s="41"/>
      <c r="TCB17" s="41"/>
      <c r="TDA17" s="41"/>
      <c r="TDZ17" s="41"/>
      <c r="TEY17" s="41"/>
      <c r="TFX17" s="41"/>
      <c r="TGW17" s="41"/>
      <c r="THV17" s="41"/>
      <c r="TIU17" s="41"/>
      <c r="TJT17" s="41"/>
      <c r="TKS17" s="41"/>
      <c r="TLR17" s="41"/>
      <c r="TMQ17" s="41"/>
      <c r="TNP17" s="41"/>
      <c r="TOO17" s="41"/>
      <c r="TPN17" s="41"/>
      <c r="TQM17" s="41"/>
      <c r="TRL17" s="41"/>
      <c r="TSK17" s="41"/>
      <c r="TTJ17" s="41"/>
      <c r="TUI17" s="41"/>
      <c r="TVH17" s="41"/>
      <c r="TWG17" s="41"/>
      <c r="TXF17" s="41"/>
      <c r="TYE17" s="41"/>
      <c r="TZD17" s="41"/>
      <c r="UAC17" s="41"/>
      <c r="UBB17" s="41"/>
      <c r="UCA17" s="41"/>
      <c r="UCZ17" s="41"/>
      <c r="UDY17" s="41"/>
      <c r="UEX17" s="41"/>
      <c r="UFW17" s="41"/>
      <c r="UGV17" s="41"/>
      <c r="UHU17" s="41"/>
      <c r="UIT17" s="41"/>
      <c r="UJS17" s="41"/>
      <c r="UKR17" s="41"/>
      <c r="ULQ17" s="41"/>
      <c r="UMP17" s="41"/>
      <c r="UNO17" s="41"/>
      <c r="UON17" s="41"/>
      <c r="UPM17" s="41"/>
      <c r="UQL17" s="41"/>
      <c r="URK17" s="41"/>
      <c r="USJ17" s="41"/>
      <c r="UTI17" s="41"/>
      <c r="UUH17" s="41"/>
      <c r="UVG17" s="41"/>
      <c r="UWF17" s="41"/>
      <c r="UXE17" s="41"/>
      <c r="UYD17" s="41"/>
      <c r="UZC17" s="41"/>
      <c r="VAB17" s="41"/>
      <c r="VBA17" s="41"/>
      <c r="VBZ17" s="41"/>
      <c r="VCY17" s="41"/>
      <c r="VDX17" s="41"/>
      <c r="VEW17" s="41"/>
      <c r="VFV17" s="41"/>
      <c r="VGU17" s="41"/>
      <c r="VHT17" s="41"/>
      <c r="VIS17" s="41"/>
      <c r="VJR17" s="41"/>
      <c r="VKQ17" s="41"/>
      <c r="VLP17" s="41"/>
      <c r="VMO17" s="41"/>
      <c r="VNN17" s="41"/>
      <c r="VOM17" s="41"/>
      <c r="VPL17" s="41"/>
      <c r="VQK17" s="41"/>
      <c r="VRJ17" s="41"/>
      <c r="VSI17" s="41"/>
      <c r="VTH17" s="41"/>
      <c r="VUG17" s="41"/>
      <c r="VVF17" s="41"/>
      <c r="VWE17" s="41"/>
      <c r="VXD17" s="41"/>
      <c r="VYC17" s="41"/>
      <c r="VZB17" s="41"/>
      <c r="WAA17" s="41"/>
      <c r="WAZ17" s="41"/>
      <c r="WBY17" s="41"/>
      <c r="WCX17" s="41"/>
      <c r="WDW17" s="41"/>
      <c r="WEV17" s="41"/>
      <c r="WFU17" s="41"/>
      <c r="WGT17" s="41"/>
      <c r="WHS17" s="41"/>
      <c r="WIR17" s="41"/>
      <c r="WJQ17" s="41"/>
      <c r="WKP17" s="41"/>
      <c r="WLO17" s="41"/>
      <c r="WMN17" s="41"/>
      <c r="WNM17" s="41"/>
      <c r="WOL17" s="41"/>
      <c r="WPK17" s="41"/>
      <c r="WQJ17" s="41"/>
      <c r="WRI17" s="41"/>
      <c r="WSH17" s="41"/>
      <c r="WTG17" s="41"/>
      <c r="WUF17" s="41"/>
      <c r="WVE17" s="41"/>
      <c r="WWD17" s="41"/>
      <c r="WXC17" s="41"/>
      <c r="WYB17" s="41"/>
      <c r="WZA17" s="41"/>
      <c r="WZZ17" s="41"/>
      <c r="XAY17" s="41"/>
      <c r="XBX17" s="41"/>
      <c r="XCW17" s="41"/>
      <c r="XDV17" s="41"/>
      <c r="XEU17" s="41"/>
    </row>
    <row r="18" spans="1:1000 1025:2025 2050:3050 3075:4075 4100:5100 5125:6125 6150:7150 7175:8175 8200:9200 9225:10225 10250:11250 11275:12275 12300:13300 13325:14325 14350:15350 15375:16375" ht="13.5" hidden="1">
      <c r="A18" s="113" t="s">
        <v>38</v>
      </c>
      <c r="B18" s="68">
        <v>8.1999999999999993</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4</v>
      </c>
      <c r="U18" s="113">
        <v>5.5</v>
      </c>
      <c r="V18" s="113">
        <v>2.5</v>
      </c>
      <c r="W18" s="113">
        <v>8.1999999999999993</v>
      </c>
      <c r="X18" s="113">
        <v>8.1999999999999993</v>
      </c>
      <c r="Y18" s="113">
        <v>8.1999999999999993</v>
      </c>
      <c r="Z18" s="113"/>
      <c r="AA18" s="113"/>
      <c r="AB18" s="113"/>
      <c r="AC18" s="113">
        <v>8</v>
      </c>
      <c r="AD18" s="113"/>
      <c r="AX18" s="41"/>
      <c r="BW18" s="41"/>
      <c r="CV18" s="41"/>
      <c r="DU18" s="41"/>
      <c r="ET18" s="41"/>
      <c r="FS18" s="41"/>
      <c r="GR18" s="41"/>
      <c r="HQ18" s="41"/>
      <c r="IP18" s="41"/>
      <c r="JO18" s="41"/>
      <c r="KN18" s="41"/>
      <c r="LM18" s="41"/>
      <c r="ML18" s="41"/>
      <c r="NK18" s="41"/>
      <c r="OJ18" s="41"/>
      <c r="PI18" s="41"/>
      <c r="QH18" s="41"/>
      <c r="RG18" s="41"/>
      <c r="SF18" s="41"/>
      <c r="TE18" s="41"/>
      <c r="UD18" s="41"/>
      <c r="VC18" s="41"/>
      <c r="WB18" s="41"/>
      <c r="XA18" s="41"/>
      <c r="XZ18" s="41"/>
      <c r="YY18" s="41"/>
      <c r="ZX18" s="41"/>
      <c r="AAW18" s="41"/>
      <c r="ABV18" s="41"/>
      <c r="ACU18" s="41"/>
      <c r="ADT18" s="41"/>
      <c r="AES18" s="41"/>
      <c r="AFR18" s="41"/>
      <c r="AGQ18" s="41"/>
      <c r="AHP18" s="41"/>
      <c r="AIO18" s="41"/>
      <c r="AJN18" s="41"/>
      <c r="AKM18" s="41"/>
      <c r="ALL18" s="41"/>
      <c r="AMK18" s="41"/>
      <c r="ANJ18" s="41"/>
      <c r="AOI18" s="41"/>
      <c r="APH18" s="41"/>
      <c r="AQG18" s="41"/>
      <c r="ARF18" s="41"/>
      <c r="ASE18" s="41"/>
      <c r="ATD18" s="41"/>
      <c r="AUC18" s="41"/>
      <c r="AVB18" s="41"/>
      <c r="AWA18" s="41"/>
      <c r="AWZ18" s="41"/>
      <c r="AXY18" s="41"/>
      <c r="AYX18" s="41"/>
      <c r="AZW18" s="41"/>
      <c r="BAV18" s="41"/>
      <c r="BBU18" s="41"/>
      <c r="BCT18" s="41"/>
      <c r="BDS18" s="41"/>
      <c r="BER18" s="41"/>
      <c r="BFQ18" s="41"/>
      <c r="BGP18" s="41"/>
      <c r="BHO18" s="41"/>
      <c r="BIN18" s="41"/>
      <c r="BJM18" s="41"/>
      <c r="BKL18" s="41"/>
      <c r="BLK18" s="41"/>
      <c r="BMJ18" s="41"/>
      <c r="BNI18" s="41"/>
      <c r="BOH18" s="41"/>
      <c r="BPG18" s="41"/>
      <c r="BQF18" s="41"/>
      <c r="BRE18" s="41"/>
      <c r="BSD18" s="41"/>
      <c r="BTC18" s="41"/>
      <c r="BUB18" s="41"/>
      <c r="BVA18" s="41"/>
      <c r="BVZ18" s="41"/>
      <c r="BWY18" s="41"/>
      <c r="BXX18" s="41"/>
      <c r="BYW18" s="41"/>
      <c r="BZV18" s="41"/>
      <c r="CAU18" s="41"/>
      <c r="CBT18" s="41"/>
      <c r="CCS18" s="41"/>
      <c r="CDR18" s="41"/>
      <c r="CEQ18" s="41"/>
      <c r="CFP18" s="41"/>
      <c r="CGO18" s="41"/>
      <c r="CHN18" s="41"/>
      <c r="CIM18" s="41"/>
      <c r="CJL18" s="41"/>
      <c r="CKK18" s="41"/>
      <c r="CLJ18" s="41"/>
      <c r="CMI18" s="41"/>
      <c r="CNH18" s="41"/>
      <c r="COG18" s="41"/>
      <c r="CPF18" s="41"/>
      <c r="CQE18" s="41"/>
      <c r="CRD18" s="41"/>
      <c r="CSC18" s="41"/>
      <c r="CTB18" s="41"/>
      <c r="CUA18" s="41"/>
      <c r="CUZ18" s="41"/>
      <c r="CVY18" s="41"/>
      <c r="CWX18" s="41"/>
      <c r="CXW18" s="41"/>
      <c r="CYV18" s="41"/>
      <c r="CZU18" s="41"/>
      <c r="DAT18" s="41"/>
      <c r="DBS18" s="41"/>
      <c r="DCR18" s="41"/>
      <c r="DDQ18" s="41"/>
      <c r="DEP18" s="41"/>
      <c r="DFO18" s="41"/>
      <c r="DGN18" s="41"/>
      <c r="DHM18" s="41"/>
      <c r="DIL18" s="41"/>
      <c r="DJK18" s="41"/>
      <c r="DKJ18" s="41"/>
      <c r="DLI18" s="41"/>
      <c r="DMH18" s="41"/>
      <c r="DNG18" s="41"/>
      <c r="DOF18" s="41"/>
      <c r="DPE18" s="41"/>
      <c r="DQD18" s="41"/>
      <c r="DRC18" s="41"/>
      <c r="DSB18" s="41"/>
      <c r="DTA18" s="41"/>
      <c r="DTZ18" s="41"/>
      <c r="DUY18" s="41"/>
      <c r="DVX18" s="41"/>
      <c r="DWW18" s="41"/>
      <c r="DXV18" s="41"/>
      <c r="DYU18" s="41"/>
      <c r="DZT18" s="41"/>
      <c r="EAS18" s="41"/>
      <c r="EBR18" s="41"/>
      <c r="ECQ18" s="41"/>
      <c r="EDP18" s="41"/>
      <c r="EEO18" s="41"/>
      <c r="EFN18" s="41"/>
      <c r="EGM18" s="41"/>
      <c r="EHL18" s="41"/>
      <c r="EIK18" s="41"/>
      <c r="EJJ18" s="41"/>
      <c r="EKI18" s="41"/>
      <c r="ELH18" s="41"/>
      <c r="EMG18" s="41"/>
      <c r="ENF18" s="41"/>
      <c r="EOE18" s="41"/>
      <c r="EPD18" s="41"/>
      <c r="EQC18" s="41"/>
      <c r="ERB18" s="41"/>
      <c r="ESA18" s="41"/>
      <c r="ESZ18" s="41"/>
      <c r="ETY18" s="41"/>
      <c r="EUX18" s="41"/>
      <c r="EVW18" s="41"/>
      <c r="EWV18" s="41"/>
      <c r="EXU18" s="41"/>
      <c r="EYT18" s="41"/>
      <c r="EZS18" s="41"/>
      <c r="FAR18" s="41"/>
      <c r="FBQ18" s="41"/>
      <c r="FCP18" s="41"/>
      <c r="FDO18" s="41"/>
      <c r="FEN18" s="41"/>
      <c r="FFM18" s="41"/>
      <c r="FGL18" s="41"/>
      <c r="FHK18" s="41"/>
      <c r="FIJ18" s="41"/>
      <c r="FJI18" s="41"/>
      <c r="FKH18" s="41"/>
      <c r="FLG18" s="41"/>
      <c r="FMF18" s="41"/>
      <c r="FNE18" s="41"/>
      <c r="FOD18" s="41"/>
      <c r="FPC18" s="41"/>
      <c r="FQB18" s="41"/>
      <c r="FRA18" s="41"/>
      <c r="FRZ18" s="41"/>
      <c r="FSY18" s="41"/>
      <c r="FTX18" s="41"/>
      <c r="FUW18" s="41"/>
      <c r="FVV18" s="41"/>
      <c r="FWU18" s="41"/>
      <c r="FXT18" s="41"/>
      <c r="FYS18" s="41"/>
      <c r="FZR18" s="41"/>
      <c r="GAQ18" s="41"/>
      <c r="GBP18" s="41"/>
      <c r="GCO18" s="41"/>
      <c r="GDN18" s="41"/>
      <c r="GEM18" s="41"/>
      <c r="GFL18" s="41"/>
      <c r="GGK18" s="41"/>
      <c r="GHJ18" s="41"/>
      <c r="GII18" s="41"/>
      <c r="GJH18" s="41"/>
      <c r="GKG18" s="41"/>
      <c r="GLF18" s="41"/>
      <c r="GME18" s="41"/>
      <c r="GND18" s="41"/>
      <c r="GOC18" s="41"/>
      <c r="GPB18" s="41"/>
      <c r="GQA18" s="41"/>
      <c r="GQZ18" s="41"/>
      <c r="GRY18" s="41"/>
      <c r="GSX18" s="41"/>
      <c r="GTW18" s="41"/>
      <c r="GUV18" s="41"/>
      <c r="GVU18" s="41"/>
      <c r="GWT18" s="41"/>
      <c r="GXS18" s="41"/>
      <c r="GYR18" s="41"/>
      <c r="GZQ18" s="41"/>
      <c r="HAP18" s="41"/>
      <c r="HBO18" s="41"/>
      <c r="HCN18" s="41"/>
      <c r="HDM18" s="41"/>
      <c r="HEL18" s="41"/>
      <c r="HFK18" s="41"/>
      <c r="HGJ18" s="41"/>
      <c r="HHI18" s="41"/>
      <c r="HIH18" s="41"/>
      <c r="HJG18" s="41"/>
      <c r="HKF18" s="41"/>
      <c r="HLE18" s="41"/>
      <c r="HMD18" s="41"/>
      <c r="HNC18" s="41"/>
      <c r="HOB18" s="41"/>
      <c r="HPA18" s="41"/>
      <c r="HPZ18" s="41"/>
      <c r="HQY18" s="41"/>
      <c r="HRX18" s="41"/>
      <c r="HSW18" s="41"/>
      <c r="HTV18" s="41"/>
      <c r="HUU18" s="41"/>
      <c r="HVT18" s="41"/>
      <c r="HWS18" s="41"/>
      <c r="HXR18" s="41"/>
      <c r="HYQ18" s="41"/>
      <c r="HZP18" s="41"/>
      <c r="IAO18" s="41"/>
      <c r="IBN18" s="41"/>
      <c r="ICM18" s="41"/>
      <c r="IDL18" s="41"/>
      <c r="IEK18" s="41"/>
      <c r="IFJ18" s="41"/>
      <c r="IGI18" s="41"/>
      <c r="IHH18" s="41"/>
      <c r="IIG18" s="41"/>
      <c r="IJF18" s="41"/>
      <c r="IKE18" s="41"/>
      <c r="ILD18" s="41"/>
      <c r="IMC18" s="41"/>
      <c r="INB18" s="41"/>
      <c r="IOA18" s="41"/>
      <c r="IOZ18" s="41"/>
      <c r="IPY18" s="41"/>
      <c r="IQX18" s="41"/>
      <c r="IRW18" s="41"/>
      <c r="ISV18" s="41"/>
      <c r="ITU18" s="41"/>
      <c r="IUT18" s="41"/>
      <c r="IVS18" s="41"/>
      <c r="IWR18" s="41"/>
      <c r="IXQ18" s="41"/>
      <c r="IYP18" s="41"/>
      <c r="IZO18" s="41"/>
      <c r="JAN18" s="41"/>
      <c r="JBM18" s="41"/>
      <c r="JCL18" s="41"/>
      <c r="JDK18" s="41"/>
      <c r="JEJ18" s="41"/>
      <c r="JFI18" s="41"/>
      <c r="JGH18" s="41"/>
      <c r="JHG18" s="41"/>
      <c r="JIF18" s="41"/>
      <c r="JJE18" s="41"/>
      <c r="JKD18" s="41"/>
      <c r="JLC18" s="41"/>
      <c r="JMB18" s="41"/>
      <c r="JNA18" s="41"/>
      <c r="JNZ18" s="41"/>
      <c r="JOY18" s="41"/>
      <c r="JPX18" s="41"/>
      <c r="JQW18" s="41"/>
      <c r="JRV18" s="41"/>
      <c r="JSU18" s="41"/>
      <c r="JTT18" s="41"/>
      <c r="JUS18" s="41"/>
      <c r="JVR18" s="41"/>
      <c r="JWQ18" s="41"/>
      <c r="JXP18" s="41"/>
      <c r="JYO18" s="41"/>
      <c r="JZN18" s="41"/>
      <c r="KAM18" s="41"/>
      <c r="KBL18" s="41"/>
      <c r="KCK18" s="41"/>
      <c r="KDJ18" s="41"/>
      <c r="KEI18" s="41"/>
      <c r="KFH18" s="41"/>
      <c r="KGG18" s="41"/>
      <c r="KHF18" s="41"/>
      <c r="KIE18" s="41"/>
      <c r="KJD18" s="41"/>
      <c r="KKC18" s="41"/>
      <c r="KLB18" s="41"/>
      <c r="KMA18" s="41"/>
      <c r="KMZ18" s="41"/>
      <c r="KNY18" s="41"/>
      <c r="KOX18" s="41"/>
      <c r="KPW18" s="41"/>
      <c r="KQV18" s="41"/>
      <c r="KRU18" s="41"/>
      <c r="KST18" s="41"/>
      <c r="KTS18" s="41"/>
      <c r="KUR18" s="41"/>
      <c r="KVQ18" s="41"/>
      <c r="KWP18" s="41"/>
      <c r="KXO18" s="41"/>
      <c r="KYN18" s="41"/>
      <c r="KZM18" s="41"/>
      <c r="LAL18" s="41"/>
      <c r="LBK18" s="41"/>
      <c r="LCJ18" s="41"/>
      <c r="LDI18" s="41"/>
      <c r="LEH18" s="41"/>
      <c r="LFG18" s="41"/>
      <c r="LGF18" s="41"/>
      <c r="LHE18" s="41"/>
      <c r="LID18" s="41"/>
      <c r="LJC18" s="41"/>
      <c r="LKB18" s="41"/>
      <c r="LLA18" s="41"/>
      <c r="LLZ18" s="41"/>
      <c r="LMY18" s="41"/>
      <c r="LNX18" s="41"/>
      <c r="LOW18" s="41"/>
      <c r="LPV18" s="41"/>
      <c r="LQU18" s="41"/>
      <c r="LRT18" s="41"/>
      <c r="LSS18" s="41"/>
      <c r="LTR18" s="41"/>
      <c r="LUQ18" s="41"/>
      <c r="LVP18" s="41"/>
      <c r="LWO18" s="41"/>
      <c r="LXN18" s="41"/>
      <c r="LYM18" s="41"/>
      <c r="LZL18" s="41"/>
      <c r="MAK18" s="41"/>
      <c r="MBJ18" s="41"/>
      <c r="MCI18" s="41"/>
      <c r="MDH18" s="41"/>
      <c r="MEG18" s="41"/>
      <c r="MFF18" s="41"/>
      <c r="MGE18" s="41"/>
      <c r="MHD18" s="41"/>
      <c r="MIC18" s="41"/>
      <c r="MJB18" s="41"/>
      <c r="MKA18" s="41"/>
      <c r="MKZ18" s="41"/>
      <c r="MLY18" s="41"/>
      <c r="MMX18" s="41"/>
      <c r="MNW18" s="41"/>
      <c r="MOV18" s="41"/>
      <c r="MPU18" s="41"/>
      <c r="MQT18" s="41"/>
      <c r="MRS18" s="41"/>
      <c r="MSR18" s="41"/>
      <c r="MTQ18" s="41"/>
      <c r="MUP18" s="41"/>
      <c r="MVO18" s="41"/>
      <c r="MWN18" s="41"/>
      <c r="MXM18" s="41"/>
      <c r="MYL18" s="41"/>
      <c r="MZK18" s="41"/>
      <c r="NAJ18" s="41"/>
      <c r="NBI18" s="41"/>
      <c r="NCH18" s="41"/>
      <c r="NDG18" s="41"/>
      <c r="NEF18" s="41"/>
      <c r="NFE18" s="41"/>
      <c r="NGD18" s="41"/>
      <c r="NHC18" s="41"/>
      <c r="NIB18" s="41"/>
      <c r="NJA18" s="41"/>
      <c r="NJZ18" s="41"/>
      <c r="NKY18" s="41"/>
      <c r="NLX18" s="41"/>
      <c r="NMW18" s="41"/>
      <c r="NNV18" s="41"/>
      <c r="NOU18" s="41"/>
      <c r="NPT18" s="41"/>
      <c r="NQS18" s="41"/>
      <c r="NRR18" s="41"/>
      <c r="NSQ18" s="41"/>
      <c r="NTP18" s="41"/>
      <c r="NUO18" s="41"/>
      <c r="NVN18" s="41"/>
      <c r="NWM18" s="41"/>
      <c r="NXL18" s="41"/>
      <c r="NYK18" s="41"/>
      <c r="NZJ18" s="41"/>
      <c r="OAI18" s="41"/>
      <c r="OBH18" s="41"/>
      <c r="OCG18" s="41"/>
      <c r="ODF18" s="41"/>
      <c r="OEE18" s="41"/>
      <c r="OFD18" s="41"/>
      <c r="OGC18" s="41"/>
      <c r="OHB18" s="41"/>
      <c r="OIA18" s="41"/>
      <c r="OIZ18" s="41"/>
      <c r="OJY18" s="41"/>
      <c r="OKX18" s="41"/>
      <c r="OLW18" s="41"/>
      <c r="OMV18" s="41"/>
      <c r="ONU18" s="41"/>
      <c r="OOT18" s="41"/>
      <c r="OPS18" s="41"/>
      <c r="OQR18" s="41"/>
      <c r="ORQ18" s="41"/>
      <c r="OSP18" s="41"/>
      <c r="OTO18" s="41"/>
      <c r="OUN18" s="41"/>
      <c r="OVM18" s="41"/>
      <c r="OWL18" s="41"/>
      <c r="OXK18" s="41"/>
      <c r="OYJ18" s="41"/>
      <c r="OZI18" s="41"/>
      <c r="PAH18" s="41"/>
      <c r="PBG18" s="41"/>
      <c r="PCF18" s="41"/>
      <c r="PDE18" s="41"/>
      <c r="PED18" s="41"/>
      <c r="PFC18" s="41"/>
      <c r="PGB18" s="41"/>
      <c r="PHA18" s="41"/>
      <c r="PHZ18" s="41"/>
      <c r="PIY18" s="41"/>
      <c r="PJX18" s="41"/>
      <c r="PKW18" s="41"/>
      <c r="PLV18" s="41"/>
      <c r="PMU18" s="41"/>
      <c r="PNT18" s="41"/>
      <c r="POS18" s="41"/>
      <c r="PPR18" s="41"/>
      <c r="PQQ18" s="41"/>
      <c r="PRP18" s="41"/>
      <c r="PSO18" s="41"/>
      <c r="PTN18" s="41"/>
      <c r="PUM18" s="41"/>
      <c r="PVL18" s="41"/>
      <c r="PWK18" s="41"/>
      <c r="PXJ18" s="41"/>
      <c r="PYI18" s="41"/>
      <c r="PZH18" s="41"/>
      <c r="QAG18" s="41"/>
      <c r="QBF18" s="41"/>
      <c r="QCE18" s="41"/>
      <c r="QDD18" s="41"/>
      <c r="QEC18" s="41"/>
      <c r="QFB18" s="41"/>
      <c r="QGA18" s="41"/>
      <c r="QGZ18" s="41"/>
      <c r="QHY18" s="41"/>
      <c r="QIX18" s="41"/>
      <c r="QJW18" s="41"/>
      <c r="QKV18" s="41"/>
      <c r="QLU18" s="41"/>
      <c r="QMT18" s="41"/>
      <c r="QNS18" s="41"/>
      <c r="QOR18" s="41"/>
      <c r="QPQ18" s="41"/>
      <c r="QQP18" s="41"/>
      <c r="QRO18" s="41"/>
      <c r="QSN18" s="41"/>
      <c r="QTM18" s="41"/>
      <c r="QUL18" s="41"/>
      <c r="QVK18" s="41"/>
      <c r="QWJ18" s="41"/>
      <c r="QXI18" s="41"/>
      <c r="QYH18" s="41"/>
      <c r="QZG18" s="41"/>
      <c r="RAF18" s="41"/>
      <c r="RBE18" s="41"/>
      <c r="RCD18" s="41"/>
      <c r="RDC18" s="41"/>
      <c r="REB18" s="41"/>
      <c r="RFA18" s="41"/>
      <c r="RFZ18" s="41"/>
      <c r="RGY18" s="41"/>
      <c r="RHX18" s="41"/>
      <c r="RIW18" s="41"/>
      <c r="RJV18" s="41"/>
      <c r="RKU18" s="41"/>
      <c r="RLT18" s="41"/>
      <c r="RMS18" s="41"/>
      <c r="RNR18" s="41"/>
      <c r="ROQ18" s="41"/>
      <c r="RPP18" s="41"/>
      <c r="RQO18" s="41"/>
      <c r="RRN18" s="41"/>
      <c r="RSM18" s="41"/>
      <c r="RTL18" s="41"/>
      <c r="RUK18" s="41"/>
      <c r="RVJ18" s="41"/>
      <c r="RWI18" s="41"/>
      <c r="RXH18" s="41"/>
      <c r="RYG18" s="41"/>
      <c r="RZF18" s="41"/>
      <c r="SAE18" s="41"/>
      <c r="SBD18" s="41"/>
      <c r="SCC18" s="41"/>
      <c r="SDB18" s="41"/>
      <c r="SEA18" s="41"/>
      <c r="SEZ18" s="41"/>
      <c r="SFY18" s="41"/>
      <c r="SGX18" s="41"/>
      <c r="SHW18" s="41"/>
      <c r="SIV18" s="41"/>
      <c r="SJU18" s="41"/>
      <c r="SKT18" s="41"/>
      <c r="SLS18" s="41"/>
      <c r="SMR18" s="41"/>
      <c r="SNQ18" s="41"/>
      <c r="SOP18" s="41"/>
      <c r="SPO18" s="41"/>
      <c r="SQN18" s="41"/>
      <c r="SRM18" s="41"/>
      <c r="SSL18" s="41"/>
      <c r="STK18" s="41"/>
      <c r="SUJ18" s="41"/>
      <c r="SVI18" s="41"/>
      <c r="SWH18" s="41"/>
      <c r="SXG18" s="41"/>
      <c r="SYF18" s="41"/>
      <c r="SZE18" s="41"/>
      <c r="TAD18" s="41"/>
      <c r="TBC18" s="41"/>
      <c r="TCB18" s="41"/>
      <c r="TDA18" s="41"/>
      <c r="TDZ18" s="41"/>
      <c r="TEY18" s="41"/>
      <c r="TFX18" s="41"/>
      <c r="TGW18" s="41"/>
      <c r="THV18" s="41"/>
      <c r="TIU18" s="41"/>
      <c r="TJT18" s="41"/>
      <c r="TKS18" s="41"/>
      <c r="TLR18" s="41"/>
      <c r="TMQ18" s="41"/>
      <c r="TNP18" s="41"/>
      <c r="TOO18" s="41"/>
      <c r="TPN18" s="41"/>
      <c r="TQM18" s="41"/>
      <c r="TRL18" s="41"/>
      <c r="TSK18" s="41"/>
      <c r="TTJ18" s="41"/>
      <c r="TUI18" s="41"/>
      <c r="TVH18" s="41"/>
      <c r="TWG18" s="41"/>
      <c r="TXF18" s="41"/>
      <c r="TYE18" s="41"/>
      <c r="TZD18" s="41"/>
      <c r="UAC18" s="41"/>
      <c r="UBB18" s="41"/>
      <c r="UCA18" s="41"/>
      <c r="UCZ18" s="41"/>
      <c r="UDY18" s="41"/>
      <c r="UEX18" s="41"/>
      <c r="UFW18" s="41"/>
      <c r="UGV18" s="41"/>
      <c r="UHU18" s="41"/>
      <c r="UIT18" s="41"/>
      <c r="UJS18" s="41"/>
      <c r="UKR18" s="41"/>
      <c r="ULQ18" s="41"/>
      <c r="UMP18" s="41"/>
      <c r="UNO18" s="41"/>
      <c r="UON18" s="41"/>
      <c r="UPM18" s="41"/>
      <c r="UQL18" s="41"/>
      <c r="URK18" s="41"/>
      <c r="USJ18" s="41"/>
      <c r="UTI18" s="41"/>
      <c r="UUH18" s="41"/>
      <c r="UVG18" s="41"/>
      <c r="UWF18" s="41"/>
      <c r="UXE18" s="41"/>
      <c r="UYD18" s="41"/>
      <c r="UZC18" s="41"/>
      <c r="VAB18" s="41"/>
      <c r="VBA18" s="41"/>
      <c r="VBZ18" s="41"/>
      <c r="VCY18" s="41"/>
      <c r="VDX18" s="41"/>
      <c r="VEW18" s="41"/>
      <c r="VFV18" s="41"/>
      <c r="VGU18" s="41"/>
      <c r="VHT18" s="41"/>
      <c r="VIS18" s="41"/>
      <c r="VJR18" s="41"/>
      <c r="VKQ18" s="41"/>
      <c r="VLP18" s="41"/>
      <c r="VMO18" s="41"/>
      <c r="VNN18" s="41"/>
      <c r="VOM18" s="41"/>
      <c r="VPL18" s="41"/>
      <c r="VQK18" s="41"/>
      <c r="VRJ18" s="41"/>
      <c r="VSI18" s="41"/>
      <c r="VTH18" s="41"/>
      <c r="VUG18" s="41"/>
      <c r="VVF18" s="41"/>
      <c r="VWE18" s="41"/>
      <c r="VXD18" s="41"/>
      <c r="VYC18" s="41"/>
      <c r="VZB18" s="41"/>
      <c r="WAA18" s="41"/>
      <c r="WAZ18" s="41"/>
      <c r="WBY18" s="41"/>
      <c r="WCX18" s="41"/>
      <c r="WDW18" s="41"/>
      <c r="WEV18" s="41"/>
      <c r="WFU18" s="41"/>
      <c r="WGT18" s="41"/>
      <c r="WHS18" s="41"/>
      <c r="WIR18" s="41"/>
      <c r="WJQ18" s="41"/>
      <c r="WKP18" s="41"/>
      <c r="WLO18" s="41"/>
      <c r="WMN18" s="41"/>
      <c r="WNM18" s="41"/>
      <c r="WOL18" s="41"/>
      <c r="WPK18" s="41"/>
      <c r="WQJ18" s="41"/>
      <c r="WRI18" s="41"/>
      <c r="WSH18" s="41"/>
      <c r="WTG18" s="41"/>
      <c r="WUF18" s="41"/>
      <c r="WVE18" s="41"/>
      <c r="WWD18" s="41"/>
      <c r="WXC18" s="41"/>
      <c r="WYB18" s="41"/>
      <c r="WZA18" s="41"/>
      <c r="WZZ18" s="41"/>
      <c r="XAY18" s="41"/>
      <c r="XBX18" s="41"/>
      <c r="XCW18" s="41"/>
      <c r="XDV18" s="41"/>
      <c r="XEU18" s="41"/>
    </row>
    <row r="19" spans="1:1000 1025:2025 2050:3050 3075:4075 4100:5100 5125:6125 6150:7150 7175:8175 8200:9200 9225:10225 10250:11250 11275:12275 12300:13300 13325:14325 14350:15350 15375:16375" ht="13.5" hidden="1">
      <c r="A19" s="113" t="s">
        <v>39</v>
      </c>
      <c r="B19" s="68">
        <v>5.6</v>
      </c>
      <c r="C19" s="113">
        <v>0</v>
      </c>
      <c r="D19" s="113">
        <v>0</v>
      </c>
      <c r="E19" s="113">
        <v>0</v>
      </c>
      <c r="F19" s="113">
        <v>0</v>
      </c>
      <c r="G19" s="113">
        <v>0</v>
      </c>
      <c r="H19" s="113">
        <v>0</v>
      </c>
      <c r="I19" s="113">
        <v>0</v>
      </c>
      <c r="J19" s="113">
        <v>0</v>
      </c>
      <c r="K19" s="113">
        <v>0</v>
      </c>
      <c r="L19" s="113">
        <v>0</v>
      </c>
      <c r="M19" s="113">
        <v>0</v>
      </c>
      <c r="N19" s="113">
        <v>0</v>
      </c>
      <c r="O19" s="113">
        <v>0</v>
      </c>
      <c r="P19" s="113">
        <v>0</v>
      </c>
      <c r="Q19" s="113">
        <v>0</v>
      </c>
      <c r="R19" s="113">
        <v>0</v>
      </c>
      <c r="S19" s="113">
        <v>0</v>
      </c>
      <c r="T19" s="113">
        <v>4</v>
      </c>
      <c r="U19" s="113">
        <v>5.5</v>
      </c>
      <c r="V19" s="113">
        <v>2.5</v>
      </c>
      <c r="W19" s="113">
        <v>5.6</v>
      </c>
      <c r="X19" s="113">
        <v>5.6</v>
      </c>
      <c r="Y19" s="113">
        <v>5.6</v>
      </c>
      <c r="Z19" s="113"/>
      <c r="AA19" s="113"/>
      <c r="AB19" s="113"/>
      <c r="AC19" s="113">
        <v>8</v>
      </c>
      <c r="AD19" s="113"/>
      <c r="AX19" s="41"/>
      <c r="BW19" s="41"/>
      <c r="CV19" s="41"/>
      <c r="DU19" s="41"/>
      <c r="ET19" s="41"/>
      <c r="FS19" s="41"/>
      <c r="GR19" s="41"/>
      <c r="HQ19" s="41"/>
      <c r="IP19" s="41"/>
      <c r="JO19" s="41"/>
      <c r="KN19" s="41"/>
      <c r="LM19" s="41"/>
      <c r="ML19" s="41"/>
      <c r="NK19" s="41"/>
      <c r="OJ19" s="41"/>
      <c r="PI19" s="41"/>
      <c r="QH19" s="41"/>
      <c r="RG19" s="41"/>
      <c r="SF19" s="41"/>
      <c r="TE19" s="41"/>
      <c r="UD19" s="41"/>
      <c r="VC19" s="41"/>
      <c r="WB19" s="41"/>
      <c r="XA19" s="41"/>
      <c r="XZ19" s="41"/>
      <c r="YY19" s="41"/>
      <c r="ZX19" s="41"/>
      <c r="AAW19" s="41"/>
      <c r="ABV19" s="41"/>
      <c r="ACU19" s="41"/>
      <c r="ADT19" s="41"/>
      <c r="AES19" s="41"/>
      <c r="AFR19" s="41"/>
      <c r="AGQ19" s="41"/>
      <c r="AHP19" s="41"/>
      <c r="AIO19" s="41"/>
      <c r="AJN19" s="41"/>
      <c r="AKM19" s="41"/>
      <c r="ALL19" s="41"/>
      <c r="AMK19" s="41"/>
      <c r="ANJ19" s="41"/>
      <c r="AOI19" s="41"/>
      <c r="APH19" s="41"/>
      <c r="AQG19" s="41"/>
      <c r="ARF19" s="41"/>
      <c r="ASE19" s="41"/>
      <c r="ATD19" s="41"/>
      <c r="AUC19" s="41"/>
      <c r="AVB19" s="41"/>
      <c r="AWA19" s="41"/>
      <c r="AWZ19" s="41"/>
      <c r="AXY19" s="41"/>
      <c r="AYX19" s="41"/>
      <c r="AZW19" s="41"/>
      <c r="BAV19" s="41"/>
      <c r="BBU19" s="41"/>
      <c r="BCT19" s="41"/>
      <c r="BDS19" s="41"/>
      <c r="BER19" s="41"/>
      <c r="BFQ19" s="41"/>
      <c r="BGP19" s="41"/>
      <c r="BHO19" s="41"/>
      <c r="BIN19" s="41"/>
      <c r="BJM19" s="41"/>
      <c r="BKL19" s="41"/>
      <c r="BLK19" s="41"/>
      <c r="BMJ19" s="41"/>
      <c r="BNI19" s="41"/>
      <c r="BOH19" s="41"/>
      <c r="BPG19" s="41"/>
      <c r="BQF19" s="41"/>
      <c r="BRE19" s="41"/>
      <c r="BSD19" s="41"/>
      <c r="BTC19" s="41"/>
      <c r="BUB19" s="41"/>
      <c r="BVA19" s="41"/>
      <c r="BVZ19" s="41"/>
      <c r="BWY19" s="41"/>
      <c r="BXX19" s="41"/>
      <c r="BYW19" s="41"/>
      <c r="BZV19" s="41"/>
      <c r="CAU19" s="41"/>
      <c r="CBT19" s="41"/>
      <c r="CCS19" s="41"/>
      <c r="CDR19" s="41"/>
      <c r="CEQ19" s="41"/>
      <c r="CFP19" s="41"/>
      <c r="CGO19" s="41"/>
      <c r="CHN19" s="41"/>
      <c r="CIM19" s="41"/>
      <c r="CJL19" s="41"/>
      <c r="CKK19" s="41"/>
      <c r="CLJ19" s="41"/>
      <c r="CMI19" s="41"/>
      <c r="CNH19" s="41"/>
      <c r="COG19" s="41"/>
      <c r="CPF19" s="41"/>
      <c r="CQE19" s="41"/>
      <c r="CRD19" s="41"/>
      <c r="CSC19" s="41"/>
      <c r="CTB19" s="41"/>
      <c r="CUA19" s="41"/>
      <c r="CUZ19" s="41"/>
      <c r="CVY19" s="41"/>
      <c r="CWX19" s="41"/>
      <c r="CXW19" s="41"/>
      <c r="CYV19" s="41"/>
      <c r="CZU19" s="41"/>
      <c r="DAT19" s="41"/>
      <c r="DBS19" s="41"/>
      <c r="DCR19" s="41"/>
      <c r="DDQ19" s="41"/>
      <c r="DEP19" s="41"/>
      <c r="DFO19" s="41"/>
      <c r="DGN19" s="41"/>
      <c r="DHM19" s="41"/>
      <c r="DIL19" s="41"/>
      <c r="DJK19" s="41"/>
      <c r="DKJ19" s="41"/>
      <c r="DLI19" s="41"/>
      <c r="DMH19" s="41"/>
      <c r="DNG19" s="41"/>
      <c r="DOF19" s="41"/>
      <c r="DPE19" s="41"/>
      <c r="DQD19" s="41"/>
      <c r="DRC19" s="41"/>
      <c r="DSB19" s="41"/>
      <c r="DTA19" s="41"/>
      <c r="DTZ19" s="41"/>
      <c r="DUY19" s="41"/>
      <c r="DVX19" s="41"/>
      <c r="DWW19" s="41"/>
      <c r="DXV19" s="41"/>
      <c r="DYU19" s="41"/>
      <c r="DZT19" s="41"/>
      <c r="EAS19" s="41"/>
      <c r="EBR19" s="41"/>
      <c r="ECQ19" s="41"/>
      <c r="EDP19" s="41"/>
      <c r="EEO19" s="41"/>
      <c r="EFN19" s="41"/>
      <c r="EGM19" s="41"/>
      <c r="EHL19" s="41"/>
      <c r="EIK19" s="41"/>
      <c r="EJJ19" s="41"/>
      <c r="EKI19" s="41"/>
      <c r="ELH19" s="41"/>
      <c r="EMG19" s="41"/>
      <c r="ENF19" s="41"/>
      <c r="EOE19" s="41"/>
      <c r="EPD19" s="41"/>
      <c r="EQC19" s="41"/>
      <c r="ERB19" s="41"/>
      <c r="ESA19" s="41"/>
      <c r="ESZ19" s="41"/>
      <c r="ETY19" s="41"/>
      <c r="EUX19" s="41"/>
      <c r="EVW19" s="41"/>
      <c r="EWV19" s="41"/>
      <c r="EXU19" s="41"/>
      <c r="EYT19" s="41"/>
      <c r="EZS19" s="41"/>
      <c r="FAR19" s="41"/>
      <c r="FBQ19" s="41"/>
      <c r="FCP19" s="41"/>
      <c r="FDO19" s="41"/>
      <c r="FEN19" s="41"/>
      <c r="FFM19" s="41"/>
      <c r="FGL19" s="41"/>
      <c r="FHK19" s="41"/>
      <c r="FIJ19" s="41"/>
      <c r="FJI19" s="41"/>
      <c r="FKH19" s="41"/>
      <c r="FLG19" s="41"/>
      <c r="FMF19" s="41"/>
      <c r="FNE19" s="41"/>
      <c r="FOD19" s="41"/>
      <c r="FPC19" s="41"/>
      <c r="FQB19" s="41"/>
      <c r="FRA19" s="41"/>
      <c r="FRZ19" s="41"/>
      <c r="FSY19" s="41"/>
      <c r="FTX19" s="41"/>
      <c r="FUW19" s="41"/>
      <c r="FVV19" s="41"/>
      <c r="FWU19" s="41"/>
      <c r="FXT19" s="41"/>
      <c r="FYS19" s="41"/>
      <c r="FZR19" s="41"/>
      <c r="GAQ19" s="41"/>
      <c r="GBP19" s="41"/>
      <c r="GCO19" s="41"/>
      <c r="GDN19" s="41"/>
      <c r="GEM19" s="41"/>
      <c r="GFL19" s="41"/>
      <c r="GGK19" s="41"/>
      <c r="GHJ19" s="41"/>
      <c r="GII19" s="41"/>
      <c r="GJH19" s="41"/>
      <c r="GKG19" s="41"/>
      <c r="GLF19" s="41"/>
      <c r="GME19" s="41"/>
      <c r="GND19" s="41"/>
      <c r="GOC19" s="41"/>
      <c r="GPB19" s="41"/>
      <c r="GQA19" s="41"/>
      <c r="GQZ19" s="41"/>
      <c r="GRY19" s="41"/>
      <c r="GSX19" s="41"/>
      <c r="GTW19" s="41"/>
      <c r="GUV19" s="41"/>
      <c r="GVU19" s="41"/>
      <c r="GWT19" s="41"/>
      <c r="GXS19" s="41"/>
      <c r="GYR19" s="41"/>
      <c r="GZQ19" s="41"/>
      <c r="HAP19" s="41"/>
      <c r="HBO19" s="41"/>
      <c r="HCN19" s="41"/>
      <c r="HDM19" s="41"/>
      <c r="HEL19" s="41"/>
      <c r="HFK19" s="41"/>
      <c r="HGJ19" s="41"/>
      <c r="HHI19" s="41"/>
      <c r="HIH19" s="41"/>
      <c r="HJG19" s="41"/>
      <c r="HKF19" s="41"/>
      <c r="HLE19" s="41"/>
      <c r="HMD19" s="41"/>
      <c r="HNC19" s="41"/>
      <c r="HOB19" s="41"/>
      <c r="HPA19" s="41"/>
      <c r="HPZ19" s="41"/>
      <c r="HQY19" s="41"/>
      <c r="HRX19" s="41"/>
      <c r="HSW19" s="41"/>
      <c r="HTV19" s="41"/>
      <c r="HUU19" s="41"/>
      <c r="HVT19" s="41"/>
      <c r="HWS19" s="41"/>
      <c r="HXR19" s="41"/>
      <c r="HYQ19" s="41"/>
      <c r="HZP19" s="41"/>
      <c r="IAO19" s="41"/>
      <c r="IBN19" s="41"/>
      <c r="ICM19" s="41"/>
      <c r="IDL19" s="41"/>
      <c r="IEK19" s="41"/>
      <c r="IFJ19" s="41"/>
      <c r="IGI19" s="41"/>
      <c r="IHH19" s="41"/>
      <c r="IIG19" s="41"/>
      <c r="IJF19" s="41"/>
      <c r="IKE19" s="41"/>
      <c r="ILD19" s="41"/>
      <c r="IMC19" s="41"/>
      <c r="INB19" s="41"/>
      <c r="IOA19" s="41"/>
      <c r="IOZ19" s="41"/>
      <c r="IPY19" s="41"/>
      <c r="IQX19" s="41"/>
      <c r="IRW19" s="41"/>
      <c r="ISV19" s="41"/>
      <c r="ITU19" s="41"/>
      <c r="IUT19" s="41"/>
      <c r="IVS19" s="41"/>
      <c r="IWR19" s="41"/>
      <c r="IXQ19" s="41"/>
      <c r="IYP19" s="41"/>
      <c r="IZO19" s="41"/>
      <c r="JAN19" s="41"/>
      <c r="JBM19" s="41"/>
      <c r="JCL19" s="41"/>
      <c r="JDK19" s="41"/>
      <c r="JEJ19" s="41"/>
      <c r="JFI19" s="41"/>
      <c r="JGH19" s="41"/>
      <c r="JHG19" s="41"/>
      <c r="JIF19" s="41"/>
      <c r="JJE19" s="41"/>
      <c r="JKD19" s="41"/>
      <c r="JLC19" s="41"/>
      <c r="JMB19" s="41"/>
      <c r="JNA19" s="41"/>
      <c r="JNZ19" s="41"/>
      <c r="JOY19" s="41"/>
      <c r="JPX19" s="41"/>
      <c r="JQW19" s="41"/>
      <c r="JRV19" s="41"/>
      <c r="JSU19" s="41"/>
      <c r="JTT19" s="41"/>
      <c r="JUS19" s="41"/>
      <c r="JVR19" s="41"/>
      <c r="JWQ19" s="41"/>
      <c r="JXP19" s="41"/>
      <c r="JYO19" s="41"/>
      <c r="JZN19" s="41"/>
      <c r="KAM19" s="41"/>
      <c r="KBL19" s="41"/>
      <c r="KCK19" s="41"/>
      <c r="KDJ19" s="41"/>
      <c r="KEI19" s="41"/>
      <c r="KFH19" s="41"/>
      <c r="KGG19" s="41"/>
      <c r="KHF19" s="41"/>
      <c r="KIE19" s="41"/>
      <c r="KJD19" s="41"/>
      <c r="KKC19" s="41"/>
      <c r="KLB19" s="41"/>
      <c r="KMA19" s="41"/>
      <c r="KMZ19" s="41"/>
      <c r="KNY19" s="41"/>
      <c r="KOX19" s="41"/>
      <c r="KPW19" s="41"/>
      <c r="KQV19" s="41"/>
      <c r="KRU19" s="41"/>
      <c r="KST19" s="41"/>
      <c r="KTS19" s="41"/>
      <c r="KUR19" s="41"/>
      <c r="KVQ19" s="41"/>
      <c r="KWP19" s="41"/>
      <c r="KXO19" s="41"/>
      <c r="KYN19" s="41"/>
      <c r="KZM19" s="41"/>
      <c r="LAL19" s="41"/>
      <c r="LBK19" s="41"/>
      <c r="LCJ19" s="41"/>
      <c r="LDI19" s="41"/>
      <c r="LEH19" s="41"/>
      <c r="LFG19" s="41"/>
      <c r="LGF19" s="41"/>
      <c r="LHE19" s="41"/>
      <c r="LID19" s="41"/>
      <c r="LJC19" s="41"/>
      <c r="LKB19" s="41"/>
      <c r="LLA19" s="41"/>
      <c r="LLZ19" s="41"/>
      <c r="LMY19" s="41"/>
      <c r="LNX19" s="41"/>
      <c r="LOW19" s="41"/>
      <c r="LPV19" s="41"/>
      <c r="LQU19" s="41"/>
      <c r="LRT19" s="41"/>
      <c r="LSS19" s="41"/>
      <c r="LTR19" s="41"/>
      <c r="LUQ19" s="41"/>
      <c r="LVP19" s="41"/>
      <c r="LWO19" s="41"/>
      <c r="LXN19" s="41"/>
      <c r="LYM19" s="41"/>
      <c r="LZL19" s="41"/>
      <c r="MAK19" s="41"/>
      <c r="MBJ19" s="41"/>
      <c r="MCI19" s="41"/>
      <c r="MDH19" s="41"/>
      <c r="MEG19" s="41"/>
      <c r="MFF19" s="41"/>
      <c r="MGE19" s="41"/>
      <c r="MHD19" s="41"/>
      <c r="MIC19" s="41"/>
      <c r="MJB19" s="41"/>
      <c r="MKA19" s="41"/>
      <c r="MKZ19" s="41"/>
      <c r="MLY19" s="41"/>
      <c r="MMX19" s="41"/>
      <c r="MNW19" s="41"/>
      <c r="MOV19" s="41"/>
      <c r="MPU19" s="41"/>
      <c r="MQT19" s="41"/>
      <c r="MRS19" s="41"/>
      <c r="MSR19" s="41"/>
      <c r="MTQ19" s="41"/>
      <c r="MUP19" s="41"/>
      <c r="MVO19" s="41"/>
      <c r="MWN19" s="41"/>
      <c r="MXM19" s="41"/>
      <c r="MYL19" s="41"/>
      <c r="MZK19" s="41"/>
      <c r="NAJ19" s="41"/>
      <c r="NBI19" s="41"/>
      <c r="NCH19" s="41"/>
      <c r="NDG19" s="41"/>
      <c r="NEF19" s="41"/>
      <c r="NFE19" s="41"/>
      <c r="NGD19" s="41"/>
      <c r="NHC19" s="41"/>
      <c r="NIB19" s="41"/>
      <c r="NJA19" s="41"/>
      <c r="NJZ19" s="41"/>
      <c r="NKY19" s="41"/>
      <c r="NLX19" s="41"/>
      <c r="NMW19" s="41"/>
      <c r="NNV19" s="41"/>
      <c r="NOU19" s="41"/>
      <c r="NPT19" s="41"/>
      <c r="NQS19" s="41"/>
      <c r="NRR19" s="41"/>
      <c r="NSQ19" s="41"/>
      <c r="NTP19" s="41"/>
      <c r="NUO19" s="41"/>
      <c r="NVN19" s="41"/>
      <c r="NWM19" s="41"/>
      <c r="NXL19" s="41"/>
      <c r="NYK19" s="41"/>
      <c r="NZJ19" s="41"/>
      <c r="OAI19" s="41"/>
      <c r="OBH19" s="41"/>
      <c r="OCG19" s="41"/>
      <c r="ODF19" s="41"/>
      <c r="OEE19" s="41"/>
      <c r="OFD19" s="41"/>
      <c r="OGC19" s="41"/>
      <c r="OHB19" s="41"/>
      <c r="OIA19" s="41"/>
      <c r="OIZ19" s="41"/>
      <c r="OJY19" s="41"/>
      <c r="OKX19" s="41"/>
      <c r="OLW19" s="41"/>
      <c r="OMV19" s="41"/>
      <c r="ONU19" s="41"/>
      <c r="OOT19" s="41"/>
      <c r="OPS19" s="41"/>
      <c r="OQR19" s="41"/>
      <c r="ORQ19" s="41"/>
      <c r="OSP19" s="41"/>
      <c r="OTO19" s="41"/>
      <c r="OUN19" s="41"/>
      <c r="OVM19" s="41"/>
      <c r="OWL19" s="41"/>
      <c r="OXK19" s="41"/>
      <c r="OYJ19" s="41"/>
      <c r="OZI19" s="41"/>
      <c r="PAH19" s="41"/>
      <c r="PBG19" s="41"/>
      <c r="PCF19" s="41"/>
      <c r="PDE19" s="41"/>
      <c r="PED19" s="41"/>
      <c r="PFC19" s="41"/>
      <c r="PGB19" s="41"/>
      <c r="PHA19" s="41"/>
      <c r="PHZ19" s="41"/>
      <c r="PIY19" s="41"/>
      <c r="PJX19" s="41"/>
      <c r="PKW19" s="41"/>
      <c r="PLV19" s="41"/>
      <c r="PMU19" s="41"/>
      <c r="PNT19" s="41"/>
      <c r="POS19" s="41"/>
      <c r="PPR19" s="41"/>
      <c r="PQQ19" s="41"/>
      <c r="PRP19" s="41"/>
      <c r="PSO19" s="41"/>
      <c r="PTN19" s="41"/>
      <c r="PUM19" s="41"/>
      <c r="PVL19" s="41"/>
      <c r="PWK19" s="41"/>
      <c r="PXJ19" s="41"/>
      <c r="PYI19" s="41"/>
      <c r="PZH19" s="41"/>
      <c r="QAG19" s="41"/>
      <c r="QBF19" s="41"/>
      <c r="QCE19" s="41"/>
      <c r="QDD19" s="41"/>
      <c r="QEC19" s="41"/>
      <c r="QFB19" s="41"/>
      <c r="QGA19" s="41"/>
      <c r="QGZ19" s="41"/>
      <c r="QHY19" s="41"/>
      <c r="QIX19" s="41"/>
      <c r="QJW19" s="41"/>
      <c r="QKV19" s="41"/>
      <c r="QLU19" s="41"/>
      <c r="QMT19" s="41"/>
      <c r="QNS19" s="41"/>
      <c r="QOR19" s="41"/>
      <c r="QPQ19" s="41"/>
      <c r="QQP19" s="41"/>
      <c r="QRO19" s="41"/>
      <c r="QSN19" s="41"/>
      <c r="QTM19" s="41"/>
      <c r="QUL19" s="41"/>
      <c r="QVK19" s="41"/>
      <c r="QWJ19" s="41"/>
      <c r="QXI19" s="41"/>
      <c r="QYH19" s="41"/>
      <c r="QZG19" s="41"/>
      <c r="RAF19" s="41"/>
      <c r="RBE19" s="41"/>
      <c r="RCD19" s="41"/>
      <c r="RDC19" s="41"/>
      <c r="REB19" s="41"/>
      <c r="RFA19" s="41"/>
      <c r="RFZ19" s="41"/>
      <c r="RGY19" s="41"/>
      <c r="RHX19" s="41"/>
      <c r="RIW19" s="41"/>
      <c r="RJV19" s="41"/>
      <c r="RKU19" s="41"/>
      <c r="RLT19" s="41"/>
      <c r="RMS19" s="41"/>
      <c r="RNR19" s="41"/>
      <c r="ROQ19" s="41"/>
      <c r="RPP19" s="41"/>
      <c r="RQO19" s="41"/>
      <c r="RRN19" s="41"/>
      <c r="RSM19" s="41"/>
      <c r="RTL19" s="41"/>
      <c r="RUK19" s="41"/>
      <c r="RVJ19" s="41"/>
      <c r="RWI19" s="41"/>
      <c r="RXH19" s="41"/>
      <c r="RYG19" s="41"/>
      <c r="RZF19" s="41"/>
      <c r="SAE19" s="41"/>
      <c r="SBD19" s="41"/>
      <c r="SCC19" s="41"/>
      <c r="SDB19" s="41"/>
      <c r="SEA19" s="41"/>
      <c r="SEZ19" s="41"/>
      <c r="SFY19" s="41"/>
      <c r="SGX19" s="41"/>
      <c r="SHW19" s="41"/>
      <c r="SIV19" s="41"/>
      <c r="SJU19" s="41"/>
      <c r="SKT19" s="41"/>
      <c r="SLS19" s="41"/>
      <c r="SMR19" s="41"/>
      <c r="SNQ19" s="41"/>
      <c r="SOP19" s="41"/>
      <c r="SPO19" s="41"/>
      <c r="SQN19" s="41"/>
      <c r="SRM19" s="41"/>
      <c r="SSL19" s="41"/>
      <c r="STK19" s="41"/>
      <c r="SUJ19" s="41"/>
      <c r="SVI19" s="41"/>
      <c r="SWH19" s="41"/>
      <c r="SXG19" s="41"/>
      <c r="SYF19" s="41"/>
      <c r="SZE19" s="41"/>
      <c r="TAD19" s="41"/>
      <c r="TBC19" s="41"/>
      <c r="TCB19" s="41"/>
      <c r="TDA19" s="41"/>
      <c r="TDZ19" s="41"/>
      <c r="TEY19" s="41"/>
      <c r="TFX19" s="41"/>
      <c r="TGW19" s="41"/>
      <c r="THV19" s="41"/>
      <c r="TIU19" s="41"/>
      <c r="TJT19" s="41"/>
      <c r="TKS19" s="41"/>
      <c r="TLR19" s="41"/>
      <c r="TMQ19" s="41"/>
      <c r="TNP19" s="41"/>
      <c r="TOO19" s="41"/>
      <c r="TPN19" s="41"/>
      <c r="TQM19" s="41"/>
      <c r="TRL19" s="41"/>
      <c r="TSK19" s="41"/>
      <c r="TTJ19" s="41"/>
      <c r="TUI19" s="41"/>
      <c r="TVH19" s="41"/>
      <c r="TWG19" s="41"/>
      <c r="TXF19" s="41"/>
      <c r="TYE19" s="41"/>
      <c r="TZD19" s="41"/>
      <c r="UAC19" s="41"/>
      <c r="UBB19" s="41"/>
      <c r="UCA19" s="41"/>
      <c r="UCZ19" s="41"/>
      <c r="UDY19" s="41"/>
      <c r="UEX19" s="41"/>
      <c r="UFW19" s="41"/>
      <c r="UGV19" s="41"/>
      <c r="UHU19" s="41"/>
      <c r="UIT19" s="41"/>
      <c r="UJS19" s="41"/>
      <c r="UKR19" s="41"/>
      <c r="ULQ19" s="41"/>
      <c r="UMP19" s="41"/>
      <c r="UNO19" s="41"/>
      <c r="UON19" s="41"/>
      <c r="UPM19" s="41"/>
      <c r="UQL19" s="41"/>
      <c r="URK19" s="41"/>
      <c r="USJ19" s="41"/>
      <c r="UTI19" s="41"/>
      <c r="UUH19" s="41"/>
      <c r="UVG19" s="41"/>
      <c r="UWF19" s="41"/>
      <c r="UXE19" s="41"/>
      <c r="UYD19" s="41"/>
      <c r="UZC19" s="41"/>
      <c r="VAB19" s="41"/>
      <c r="VBA19" s="41"/>
      <c r="VBZ19" s="41"/>
      <c r="VCY19" s="41"/>
      <c r="VDX19" s="41"/>
      <c r="VEW19" s="41"/>
      <c r="VFV19" s="41"/>
      <c r="VGU19" s="41"/>
      <c r="VHT19" s="41"/>
      <c r="VIS19" s="41"/>
      <c r="VJR19" s="41"/>
      <c r="VKQ19" s="41"/>
      <c r="VLP19" s="41"/>
      <c r="VMO19" s="41"/>
      <c r="VNN19" s="41"/>
      <c r="VOM19" s="41"/>
      <c r="VPL19" s="41"/>
      <c r="VQK19" s="41"/>
      <c r="VRJ19" s="41"/>
      <c r="VSI19" s="41"/>
      <c r="VTH19" s="41"/>
      <c r="VUG19" s="41"/>
      <c r="VVF19" s="41"/>
      <c r="VWE19" s="41"/>
      <c r="VXD19" s="41"/>
      <c r="VYC19" s="41"/>
      <c r="VZB19" s="41"/>
      <c r="WAA19" s="41"/>
      <c r="WAZ19" s="41"/>
      <c r="WBY19" s="41"/>
      <c r="WCX19" s="41"/>
      <c r="WDW19" s="41"/>
      <c r="WEV19" s="41"/>
      <c r="WFU19" s="41"/>
      <c r="WGT19" s="41"/>
      <c r="WHS19" s="41"/>
      <c r="WIR19" s="41"/>
      <c r="WJQ19" s="41"/>
      <c r="WKP19" s="41"/>
      <c r="WLO19" s="41"/>
      <c r="WMN19" s="41"/>
      <c r="WNM19" s="41"/>
      <c r="WOL19" s="41"/>
      <c r="WPK19" s="41"/>
      <c r="WQJ19" s="41"/>
      <c r="WRI19" s="41"/>
      <c r="WSH19" s="41"/>
      <c r="WTG19" s="41"/>
      <c r="WUF19" s="41"/>
      <c r="WVE19" s="41"/>
      <c r="WWD19" s="41"/>
      <c r="WXC19" s="41"/>
      <c r="WYB19" s="41"/>
      <c r="WZA19" s="41"/>
      <c r="WZZ19" s="41"/>
      <c r="XAY19" s="41"/>
      <c r="XBX19" s="41"/>
      <c r="XCW19" s="41"/>
      <c r="XDV19" s="41"/>
      <c r="XEU19" s="41"/>
    </row>
    <row r="20" spans="1:1000 1025:2025 2050:3050 3075:4075 4100:5100 5125:6125 6150:7150 7175:8175 8200:9200 9225:10225 10250:11250 11275:12275 12300:13300 13325:14325 14350:15350 15375:16375" ht="13.5" hidden="1">
      <c r="A20" s="113" t="s">
        <v>40</v>
      </c>
      <c r="B20" s="68">
        <v>3.8</v>
      </c>
      <c r="C20" s="113">
        <v>0</v>
      </c>
      <c r="D20" s="113">
        <v>0</v>
      </c>
      <c r="E20" s="113">
        <v>0</v>
      </c>
      <c r="F20" s="113">
        <v>0</v>
      </c>
      <c r="G20" s="113">
        <v>0</v>
      </c>
      <c r="H20" s="113">
        <v>0</v>
      </c>
      <c r="I20" s="113">
        <v>0</v>
      </c>
      <c r="J20" s="113">
        <v>0</v>
      </c>
      <c r="K20" s="113">
        <v>0</v>
      </c>
      <c r="L20" s="113">
        <v>0</v>
      </c>
      <c r="M20" s="113">
        <v>0</v>
      </c>
      <c r="N20" s="113">
        <v>0</v>
      </c>
      <c r="O20" s="113">
        <v>0</v>
      </c>
      <c r="P20" s="113">
        <v>0</v>
      </c>
      <c r="Q20" s="113">
        <v>0</v>
      </c>
      <c r="R20" s="113">
        <v>0</v>
      </c>
      <c r="S20" s="113">
        <v>0</v>
      </c>
      <c r="T20" s="68">
        <v>4</v>
      </c>
      <c r="U20" s="68">
        <v>5.5</v>
      </c>
      <c r="V20" s="68">
        <v>2.5</v>
      </c>
      <c r="W20" s="68"/>
      <c r="X20" s="68">
        <v>3.8</v>
      </c>
      <c r="Y20" s="68"/>
      <c r="Z20" s="113">
        <v>2.5</v>
      </c>
      <c r="AA20" s="113">
        <v>4</v>
      </c>
      <c r="AB20" s="113">
        <v>5.5</v>
      </c>
      <c r="AC20" s="113"/>
      <c r="AD20" s="113"/>
      <c r="AX20" s="41"/>
      <c r="BW20" s="41"/>
      <c r="CV20" s="41"/>
      <c r="DU20" s="41"/>
      <c r="ET20" s="41"/>
      <c r="FS20" s="41"/>
      <c r="GR20" s="41"/>
      <c r="HQ20" s="41"/>
      <c r="IP20" s="41"/>
      <c r="JO20" s="41"/>
      <c r="KN20" s="41"/>
      <c r="LM20" s="41"/>
      <c r="ML20" s="41"/>
      <c r="NK20" s="41"/>
      <c r="OJ20" s="41"/>
      <c r="PI20" s="41"/>
      <c r="QH20" s="41"/>
      <c r="RG20" s="41"/>
      <c r="SF20" s="41"/>
      <c r="TE20" s="41"/>
      <c r="UD20" s="41"/>
      <c r="VC20" s="41"/>
      <c r="WB20" s="41"/>
      <c r="XA20" s="41"/>
      <c r="XZ20" s="41"/>
      <c r="YY20" s="41"/>
      <c r="ZX20" s="41"/>
      <c r="AAW20" s="41"/>
      <c r="ABV20" s="41"/>
      <c r="ACU20" s="41"/>
      <c r="ADT20" s="41"/>
      <c r="AES20" s="41"/>
      <c r="AFR20" s="41"/>
      <c r="AGQ20" s="41"/>
      <c r="AHP20" s="41"/>
      <c r="AIO20" s="41"/>
      <c r="AJN20" s="41"/>
      <c r="AKM20" s="41"/>
      <c r="ALL20" s="41"/>
      <c r="AMK20" s="41"/>
      <c r="ANJ20" s="41"/>
      <c r="AOI20" s="41"/>
      <c r="APH20" s="41"/>
      <c r="AQG20" s="41"/>
      <c r="ARF20" s="41"/>
      <c r="ASE20" s="41"/>
      <c r="ATD20" s="41"/>
      <c r="AUC20" s="41"/>
      <c r="AVB20" s="41"/>
      <c r="AWA20" s="41"/>
      <c r="AWZ20" s="41"/>
      <c r="AXY20" s="41"/>
      <c r="AYX20" s="41"/>
      <c r="AZW20" s="41"/>
      <c r="BAV20" s="41"/>
      <c r="BBU20" s="41"/>
      <c r="BCT20" s="41"/>
      <c r="BDS20" s="41"/>
      <c r="BER20" s="41"/>
      <c r="BFQ20" s="41"/>
      <c r="BGP20" s="41"/>
      <c r="BHO20" s="41"/>
      <c r="BIN20" s="41"/>
      <c r="BJM20" s="41"/>
      <c r="BKL20" s="41"/>
      <c r="BLK20" s="41"/>
      <c r="BMJ20" s="41"/>
      <c r="BNI20" s="41"/>
      <c r="BOH20" s="41"/>
      <c r="BPG20" s="41"/>
      <c r="BQF20" s="41"/>
      <c r="BRE20" s="41"/>
      <c r="BSD20" s="41"/>
      <c r="BTC20" s="41"/>
      <c r="BUB20" s="41"/>
      <c r="BVA20" s="41"/>
      <c r="BVZ20" s="41"/>
      <c r="BWY20" s="41"/>
      <c r="BXX20" s="41"/>
      <c r="BYW20" s="41"/>
      <c r="BZV20" s="41"/>
      <c r="CAU20" s="41"/>
      <c r="CBT20" s="41"/>
      <c r="CCS20" s="41"/>
      <c r="CDR20" s="41"/>
      <c r="CEQ20" s="41"/>
      <c r="CFP20" s="41"/>
      <c r="CGO20" s="41"/>
      <c r="CHN20" s="41"/>
      <c r="CIM20" s="41"/>
      <c r="CJL20" s="41"/>
      <c r="CKK20" s="41"/>
      <c r="CLJ20" s="41"/>
      <c r="CMI20" s="41"/>
      <c r="CNH20" s="41"/>
      <c r="COG20" s="41"/>
      <c r="CPF20" s="41"/>
      <c r="CQE20" s="41"/>
      <c r="CRD20" s="41"/>
      <c r="CSC20" s="41"/>
      <c r="CTB20" s="41"/>
      <c r="CUA20" s="41"/>
      <c r="CUZ20" s="41"/>
      <c r="CVY20" s="41"/>
      <c r="CWX20" s="41"/>
      <c r="CXW20" s="41"/>
      <c r="CYV20" s="41"/>
      <c r="CZU20" s="41"/>
      <c r="DAT20" s="41"/>
      <c r="DBS20" s="41"/>
      <c r="DCR20" s="41"/>
      <c r="DDQ20" s="41"/>
      <c r="DEP20" s="41"/>
      <c r="DFO20" s="41"/>
      <c r="DGN20" s="41"/>
      <c r="DHM20" s="41"/>
      <c r="DIL20" s="41"/>
      <c r="DJK20" s="41"/>
      <c r="DKJ20" s="41"/>
      <c r="DLI20" s="41"/>
      <c r="DMH20" s="41"/>
      <c r="DNG20" s="41"/>
      <c r="DOF20" s="41"/>
      <c r="DPE20" s="41"/>
      <c r="DQD20" s="41"/>
      <c r="DRC20" s="41"/>
      <c r="DSB20" s="41"/>
      <c r="DTA20" s="41"/>
      <c r="DTZ20" s="41"/>
      <c r="DUY20" s="41"/>
      <c r="DVX20" s="41"/>
      <c r="DWW20" s="41"/>
      <c r="DXV20" s="41"/>
      <c r="DYU20" s="41"/>
      <c r="DZT20" s="41"/>
      <c r="EAS20" s="41"/>
      <c r="EBR20" s="41"/>
      <c r="ECQ20" s="41"/>
      <c r="EDP20" s="41"/>
      <c r="EEO20" s="41"/>
      <c r="EFN20" s="41"/>
      <c r="EGM20" s="41"/>
      <c r="EHL20" s="41"/>
      <c r="EIK20" s="41"/>
      <c r="EJJ20" s="41"/>
      <c r="EKI20" s="41"/>
      <c r="ELH20" s="41"/>
      <c r="EMG20" s="41"/>
      <c r="ENF20" s="41"/>
      <c r="EOE20" s="41"/>
      <c r="EPD20" s="41"/>
      <c r="EQC20" s="41"/>
      <c r="ERB20" s="41"/>
      <c r="ESA20" s="41"/>
      <c r="ESZ20" s="41"/>
      <c r="ETY20" s="41"/>
      <c r="EUX20" s="41"/>
      <c r="EVW20" s="41"/>
      <c r="EWV20" s="41"/>
      <c r="EXU20" s="41"/>
      <c r="EYT20" s="41"/>
      <c r="EZS20" s="41"/>
      <c r="FAR20" s="41"/>
      <c r="FBQ20" s="41"/>
      <c r="FCP20" s="41"/>
      <c r="FDO20" s="41"/>
      <c r="FEN20" s="41"/>
      <c r="FFM20" s="41"/>
      <c r="FGL20" s="41"/>
      <c r="FHK20" s="41"/>
      <c r="FIJ20" s="41"/>
      <c r="FJI20" s="41"/>
      <c r="FKH20" s="41"/>
      <c r="FLG20" s="41"/>
      <c r="FMF20" s="41"/>
      <c r="FNE20" s="41"/>
      <c r="FOD20" s="41"/>
      <c r="FPC20" s="41"/>
      <c r="FQB20" s="41"/>
      <c r="FRA20" s="41"/>
      <c r="FRZ20" s="41"/>
      <c r="FSY20" s="41"/>
      <c r="FTX20" s="41"/>
      <c r="FUW20" s="41"/>
      <c r="FVV20" s="41"/>
      <c r="FWU20" s="41"/>
      <c r="FXT20" s="41"/>
      <c r="FYS20" s="41"/>
      <c r="FZR20" s="41"/>
      <c r="GAQ20" s="41"/>
      <c r="GBP20" s="41"/>
      <c r="GCO20" s="41"/>
      <c r="GDN20" s="41"/>
      <c r="GEM20" s="41"/>
      <c r="GFL20" s="41"/>
      <c r="GGK20" s="41"/>
      <c r="GHJ20" s="41"/>
      <c r="GII20" s="41"/>
      <c r="GJH20" s="41"/>
      <c r="GKG20" s="41"/>
      <c r="GLF20" s="41"/>
      <c r="GME20" s="41"/>
      <c r="GND20" s="41"/>
      <c r="GOC20" s="41"/>
      <c r="GPB20" s="41"/>
      <c r="GQA20" s="41"/>
      <c r="GQZ20" s="41"/>
      <c r="GRY20" s="41"/>
      <c r="GSX20" s="41"/>
      <c r="GTW20" s="41"/>
      <c r="GUV20" s="41"/>
      <c r="GVU20" s="41"/>
      <c r="GWT20" s="41"/>
      <c r="GXS20" s="41"/>
      <c r="GYR20" s="41"/>
      <c r="GZQ20" s="41"/>
      <c r="HAP20" s="41"/>
      <c r="HBO20" s="41"/>
      <c r="HCN20" s="41"/>
      <c r="HDM20" s="41"/>
      <c r="HEL20" s="41"/>
      <c r="HFK20" s="41"/>
      <c r="HGJ20" s="41"/>
      <c r="HHI20" s="41"/>
      <c r="HIH20" s="41"/>
      <c r="HJG20" s="41"/>
      <c r="HKF20" s="41"/>
      <c r="HLE20" s="41"/>
      <c r="HMD20" s="41"/>
      <c r="HNC20" s="41"/>
      <c r="HOB20" s="41"/>
      <c r="HPA20" s="41"/>
      <c r="HPZ20" s="41"/>
      <c r="HQY20" s="41"/>
      <c r="HRX20" s="41"/>
      <c r="HSW20" s="41"/>
      <c r="HTV20" s="41"/>
      <c r="HUU20" s="41"/>
      <c r="HVT20" s="41"/>
      <c r="HWS20" s="41"/>
      <c r="HXR20" s="41"/>
      <c r="HYQ20" s="41"/>
      <c r="HZP20" s="41"/>
      <c r="IAO20" s="41"/>
      <c r="IBN20" s="41"/>
      <c r="ICM20" s="41"/>
      <c r="IDL20" s="41"/>
      <c r="IEK20" s="41"/>
      <c r="IFJ20" s="41"/>
      <c r="IGI20" s="41"/>
      <c r="IHH20" s="41"/>
      <c r="IIG20" s="41"/>
      <c r="IJF20" s="41"/>
      <c r="IKE20" s="41"/>
      <c r="ILD20" s="41"/>
      <c r="IMC20" s="41"/>
      <c r="INB20" s="41"/>
      <c r="IOA20" s="41"/>
      <c r="IOZ20" s="41"/>
      <c r="IPY20" s="41"/>
      <c r="IQX20" s="41"/>
      <c r="IRW20" s="41"/>
      <c r="ISV20" s="41"/>
      <c r="ITU20" s="41"/>
      <c r="IUT20" s="41"/>
      <c r="IVS20" s="41"/>
      <c r="IWR20" s="41"/>
      <c r="IXQ20" s="41"/>
      <c r="IYP20" s="41"/>
      <c r="IZO20" s="41"/>
      <c r="JAN20" s="41"/>
      <c r="JBM20" s="41"/>
      <c r="JCL20" s="41"/>
      <c r="JDK20" s="41"/>
      <c r="JEJ20" s="41"/>
      <c r="JFI20" s="41"/>
      <c r="JGH20" s="41"/>
      <c r="JHG20" s="41"/>
      <c r="JIF20" s="41"/>
      <c r="JJE20" s="41"/>
      <c r="JKD20" s="41"/>
      <c r="JLC20" s="41"/>
      <c r="JMB20" s="41"/>
      <c r="JNA20" s="41"/>
      <c r="JNZ20" s="41"/>
      <c r="JOY20" s="41"/>
      <c r="JPX20" s="41"/>
      <c r="JQW20" s="41"/>
      <c r="JRV20" s="41"/>
      <c r="JSU20" s="41"/>
      <c r="JTT20" s="41"/>
      <c r="JUS20" s="41"/>
      <c r="JVR20" s="41"/>
      <c r="JWQ20" s="41"/>
      <c r="JXP20" s="41"/>
      <c r="JYO20" s="41"/>
      <c r="JZN20" s="41"/>
      <c r="KAM20" s="41"/>
      <c r="KBL20" s="41"/>
      <c r="KCK20" s="41"/>
      <c r="KDJ20" s="41"/>
      <c r="KEI20" s="41"/>
      <c r="KFH20" s="41"/>
      <c r="KGG20" s="41"/>
      <c r="KHF20" s="41"/>
      <c r="KIE20" s="41"/>
      <c r="KJD20" s="41"/>
      <c r="KKC20" s="41"/>
      <c r="KLB20" s="41"/>
      <c r="KMA20" s="41"/>
      <c r="KMZ20" s="41"/>
      <c r="KNY20" s="41"/>
      <c r="KOX20" s="41"/>
      <c r="KPW20" s="41"/>
      <c r="KQV20" s="41"/>
      <c r="KRU20" s="41"/>
      <c r="KST20" s="41"/>
      <c r="KTS20" s="41"/>
      <c r="KUR20" s="41"/>
      <c r="KVQ20" s="41"/>
      <c r="KWP20" s="41"/>
      <c r="KXO20" s="41"/>
      <c r="KYN20" s="41"/>
      <c r="KZM20" s="41"/>
      <c r="LAL20" s="41"/>
      <c r="LBK20" s="41"/>
      <c r="LCJ20" s="41"/>
      <c r="LDI20" s="41"/>
      <c r="LEH20" s="41"/>
      <c r="LFG20" s="41"/>
      <c r="LGF20" s="41"/>
      <c r="LHE20" s="41"/>
      <c r="LID20" s="41"/>
      <c r="LJC20" s="41"/>
      <c r="LKB20" s="41"/>
      <c r="LLA20" s="41"/>
      <c r="LLZ20" s="41"/>
      <c r="LMY20" s="41"/>
      <c r="LNX20" s="41"/>
      <c r="LOW20" s="41"/>
      <c r="LPV20" s="41"/>
      <c r="LQU20" s="41"/>
      <c r="LRT20" s="41"/>
      <c r="LSS20" s="41"/>
      <c r="LTR20" s="41"/>
      <c r="LUQ20" s="41"/>
      <c r="LVP20" s="41"/>
      <c r="LWO20" s="41"/>
      <c r="LXN20" s="41"/>
      <c r="LYM20" s="41"/>
      <c r="LZL20" s="41"/>
      <c r="MAK20" s="41"/>
      <c r="MBJ20" s="41"/>
      <c r="MCI20" s="41"/>
      <c r="MDH20" s="41"/>
      <c r="MEG20" s="41"/>
      <c r="MFF20" s="41"/>
      <c r="MGE20" s="41"/>
      <c r="MHD20" s="41"/>
      <c r="MIC20" s="41"/>
      <c r="MJB20" s="41"/>
      <c r="MKA20" s="41"/>
      <c r="MKZ20" s="41"/>
      <c r="MLY20" s="41"/>
      <c r="MMX20" s="41"/>
      <c r="MNW20" s="41"/>
      <c r="MOV20" s="41"/>
      <c r="MPU20" s="41"/>
      <c r="MQT20" s="41"/>
      <c r="MRS20" s="41"/>
      <c r="MSR20" s="41"/>
      <c r="MTQ20" s="41"/>
      <c r="MUP20" s="41"/>
      <c r="MVO20" s="41"/>
      <c r="MWN20" s="41"/>
      <c r="MXM20" s="41"/>
      <c r="MYL20" s="41"/>
      <c r="MZK20" s="41"/>
      <c r="NAJ20" s="41"/>
      <c r="NBI20" s="41"/>
      <c r="NCH20" s="41"/>
      <c r="NDG20" s="41"/>
      <c r="NEF20" s="41"/>
      <c r="NFE20" s="41"/>
      <c r="NGD20" s="41"/>
      <c r="NHC20" s="41"/>
      <c r="NIB20" s="41"/>
      <c r="NJA20" s="41"/>
      <c r="NJZ20" s="41"/>
      <c r="NKY20" s="41"/>
      <c r="NLX20" s="41"/>
      <c r="NMW20" s="41"/>
      <c r="NNV20" s="41"/>
      <c r="NOU20" s="41"/>
      <c r="NPT20" s="41"/>
      <c r="NQS20" s="41"/>
      <c r="NRR20" s="41"/>
      <c r="NSQ20" s="41"/>
      <c r="NTP20" s="41"/>
      <c r="NUO20" s="41"/>
      <c r="NVN20" s="41"/>
      <c r="NWM20" s="41"/>
      <c r="NXL20" s="41"/>
      <c r="NYK20" s="41"/>
      <c r="NZJ20" s="41"/>
      <c r="OAI20" s="41"/>
      <c r="OBH20" s="41"/>
      <c r="OCG20" s="41"/>
      <c r="ODF20" s="41"/>
      <c r="OEE20" s="41"/>
      <c r="OFD20" s="41"/>
      <c r="OGC20" s="41"/>
      <c r="OHB20" s="41"/>
      <c r="OIA20" s="41"/>
      <c r="OIZ20" s="41"/>
      <c r="OJY20" s="41"/>
      <c r="OKX20" s="41"/>
      <c r="OLW20" s="41"/>
      <c r="OMV20" s="41"/>
      <c r="ONU20" s="41"/>
      <c r="OOT20" s="41"/>
      <c r="OPS20" s="41"/>
      <c r="OQR20" s="41"/>
      <c r="ORQ20" s="41"/>
      <c r="OSP20" s="41"/>
      <c r="OTO20" s="41"/>
      <c r="OUN20" s="41"/>
      <c r="OVM20" s="41"/>
      <c r="OWL20" s="41"/>
      <c r="OXK20" s="41"/>
      <c r="OYJ20" s="41"/>
      <c r="OZI20" s="41"/>
      <c r="PAH20" s="41"/>
      <c r="PBG20" s="41"/>
      <c r="PCF20" s="41"/>
      <c r="PDE20" s="41"/>
      <c r="PED20" s="41"/>
      <c r="PFC20" s="41"/>
      <c r="PGB20" s="41"/>
      <c r="PHA20" s="41"/>
      <c r="PHZ20" s="41"/>
      <c r="PIY20" s="41"/>
      <c r="PJX20" s="41"/>
      <c r="PKW20" s="41"/>
      <c r="PLV20" s="41"/>
      <c r="PMU20" s="41"/>
      <c r="PNT20" s="41"/>
      <c r="POS20" s="41"/>
      <c r="PPR20" s="41"/>
      <c r="PQQ20" s="41"/>
      <c r="PRP20" s="41"/>
      <c r="PSO20" s="41"/>
      <c r="PTN20" s="41"/>
      <c r="PUM20" s="41"/>
      <c r="PVL20" s="41"/>
      <c r="PWK20" s="41"/>
      <c r="PXJ20" s="41"/>
      <c r="PYI20" s="41"/>
      <c r="PZH20" s="41"/>
      <c r="QAG20" s="41"/>
      <c r="QBF20" s="41"/>
      <c r="QCE20" s="41"/>
      <c r="QDD20" s="41"/>
      <c r="QEC20" s="41"/>
      <c r="QFB20" s="41"/>
      <c r="QGA20" s="41"/>
      <c r="QGZ20" s="41"/>
      <c r="QHY20" s="41"/>
      <c r="QIX20" s="41"/>
      <c r="QJW20" s="41"/>
      <c r="QKV20" s="41"/>
      <c r="QLU20" s="41"/>
      <c r="QMT20" s="41"/>
      <c r="QNS20" s="41"/>
      <c r="QOR20" s="41"/>
      <c r="QPQ20" s="41"/>
      <c r="QQP20" s="41"/>
      <c r="QRO20" s="41"/>
      <c r="QSN20" s="41"/>
      <c r="QTM20" s="41"/>
      <c r="QUL20" s="41"/>
      <c r="QVK20" s="41"/>
      <c r="QWJ20" s="41"/>
      <c r="QXI20" s="41"/>
      <c r="QYH20" s="41"/>
      <c r="QZG20" s="41"/>
      <c r="RAF20" s="41"/>
      <c r="RBE20" s="41"/>
      <c r="RCD20" s="41"/>
      <c r="RDC20" s="41"/>
      <c r="REB20" s="41"/>
      <c r="RFA20" s="41"/>
      <c r="RFZ20" s="41"/>
      <c r="RGY20" s="41"/>
      <c r="RHX20" s="41"/>
      <c r="RIW20" s="41"/>
      <c r="RJV20" s="41"/>
      <c r="RKU20" s="41"/>
      <c r="RLT20" s="41"/>
      <c r="RMS20" s="41"/>
      <c r="RNR20" s="41"/>
      <c r="ROQ20" s="41"/>
      <c r="RPP20" s="41"/>
      <c r="RQO20" s="41"/>
      <c r="RRN20" s="41"/>
      <c r="RSM20" s="41"/>
      <c r="RTL20" s="41"/>
      <c r="RUK20" s="41"/>
      <c r="RVJ20" s="41"/>
      <c r="RWI20" s="41"/>
      <c r="RXH20" s="41"/>
      <c r="RYG20" s="41"/>
      <c r="RZF20" s="41"/>
      <c r="SAE20" s="41"/>
      <c r="SBD20" s="41"/>
      <c r="SCC20" s="41"/>
      <c r="SDB20" s="41"/>
      <c r="SEA20" s="41"/>
      <c r="SEZ20" s="41"/>
      <c r="SFY20" s="41"/>
      <c r="SGX20" s="41"/>
      <c r="SHW20" s="41"/>
      <c r="SIV20" s="41"/>
      <c r="SJU20" s="41"/>
      <c r="SKT20" s="41"/>
      <c r="SLS20" s="41"/>
      <c r="SMR20" s="41"/>
      <c r="SNQ20" s="41"/>
      <c r="SOP20" s="41"/>
      <c r="SPO20" s="41"/>
      <c r="SQN20" s="41"/>
      <c r="SRM20" s="41"/>
      <c r="SSL20" s="41"/>
      <c r="STK20" s="41"/>
      <c r="SUJ20" s="41"/>
      <c r="SVI20" s="41"/>
      <c r="SWH20" s="41"/>
      <c r="SXG20" s="41"/>
      <c r="SYF20" s="41"/>
      <c r="SZE20" s="41"/>
      <c r="TAD20" s="41"/>
      <c r="TBC20" s="41"/>
      <c r="TCB20" s="41"/>
      <c r="TDA20" s="41"/>
      <c r="TDZ20" s="41"/>
      <c r="TEY20" s="41"/>
      <c r="TFX20" s="41"/>
      <c r="TGW20" s="41"/>
      <c r="THV20" s="41"/>
      <c r="TIU20" s="41"/>
      <c r="TJT20" s="41"/>
      <c r="TKS20" s="41"/>
      <c r="TLR20" s="41"/>
      <c r="TMQ20" s="41"/>
      <c r="TNP20" s="41"/>
      <c r="TOO20" s="41"/>
      <c r="TPN20" s="41"/>
      <c r="TQM20" s="41"/>
      <c r="TRL20" s="41"/>
      <c r="TSK20" s="41"/>
      <c r="TTJ20" s="41"/>
      <c r="TUI20" s="41"/>
      <c r="TVH20" s="41"/>
      <c r="TWG20" s="41"/>
      <c r="TXF20" s="41"/>
      <c r="TYE20" s="41"/>
      <c r="TZD20" s="41"/>
      <c r="UAC20" s="41"/>
      <c r="UBB20" s="41"/>
      <c r="UCA20" s="41"/>
      <c r="UCZ20" s="41"/>
      <c r="UDY20" s="41"/>
      <c r="UEX20" s="41"/>
      <c r="UFW20" s="41"/>
      <c r="UGV20" s="41"/>
      <c r="UHU20" s="41"/>
      <c r="UIT20" s="41"/>
      <c r="UJS20" s="41"/>
      <c r="UKR20" s="41"/>
      <c r="ULQ20" s="41"/>
      <c r="UMP20" s="41"/>
      <c r="UNO20" s="41"/>
      <c r="UON20" s="41"/>
      <c r="UPM20" s="41"/>
      <c r="UQL20" s="41"/>
      <c r="URK20" s="41"/>
      <c r="USJ20" s="41"/>
      <c r="UTI20" s="41"/>
      <c r="UUH20" s="41"/>
      <c r="UVG20" s="41"/>
      <c r="UWF20" s="41"/>
      <c r="UXE20" s="41"/>
      <c r="UYD20" s="41"/>
      <c r="UZC20" s="41"/>
      <c r="VAB20" s="41"/>
      <c r="VBA20" s="41"/>
      <c r="VBZ20" s="41"/>
      <c r="VCY20" s="41"/>
      <c r="VDX20" s="41"/>
      <c r="VEW20" s="41"/>
      <c r="VFV20" s="41"/>
      <c r="VGU20" s="41"/>
      <c r="VHT20" s="41"/>
      <c r="VIS20" s="41"/>
      <c r="VJR20" s="41"/>
      <c r="VKQ20" s="41"/>
      <c r="VLP20" s="41"/>
      <c r="VMO20" s="41"/>
      <c r="VNN20" s="41"/>
      <c r="VOM20" s="41"/>
      <c r="VPL20" s="41"/>
      <c r="VQK20" s="41"/>
      <c r="VRJ20" s="41"/>
      <c r="VSI20" s="41"/>
      <c r="VTH20" s="41"/>
      <c r="VUG20" s="41"/>
      <c r="VVF20" s="41"/>
      <c r="VWE20" s="41"/>
      <c r="VXD20" s="41"/>
      <c r="VYC20" s="41"/>
      <c r="VZB20" s="41"/>
      <c r="WAA20" s="41"/>
      <c r="WAZ20" s="41"/>
      <c r="WBY20" s="41"/>
      <c r="WCX20" s="41"/>
      <c r="WDW20" s="41"/>
      <c r="WEV20" s="41"/>
      <c r="WFU20" s="41"/>
      <c r="WGT20" s="41"/>
      <c r="WHS20" s="41"/>
      <c r="WIR20" s="41"/>
      <c r="WJQ20" s="41"/>
      <c r="WKP20" s="41"/>
      <c r="WLO20" s="41"/>
      <c r="WMN20" s="41"/>
      <c r="WNM20" s="41"/>
      <c r="WOL20" s="41"/>
      <c r="WPK20" s="41"/>
      <c r="WQJ20" s="41"/>
      <c r="WRI20" s="41"/>
      <c r="WSH20" s="41"/>
      <c r="WTG20" s="41"/>
      <c r="WUF20" s="41"/>
      <c r="WVE20" s="41"/>
      <c r="WWD20" s="41"/>
      <c r="WXC20" s="41"/>
      <c r="WYB20" s="41"/>
      <c r="WZA20" s="41"/>
      <c r="WZZ20" s="41"/>
      <c r="XAY20" s="41"/>
      <c r="XBX20" s="41"/>
      <c r="XCW20" s="41"/>
      <c r="XDV20" s="41"/>
      <c r="XEU20" s="41"/>
    </row>
    <row r="21" spans="1:1000 1025:2025 2050:3050 3075:4075 4100:5100 5125:6125 6150:7150 7175:8175 8200:9200 9225:10225 10250:11250 11275:12275 12300:13300 13325:14325 14350:15350 15375:16375" ht="13.5" hidden="1">
      <c r="A21" s="113" t="s">
        <v>41</v>
      </c>
      <c r="B21" s="68">
        <v>1.8</v>
      </c>
      <c r="C21" s="113">
        <v>0</v>
      </c>
      <c r="D21" s="113">
        <v>0</v>
      </c>
      <c r="E21" s="113">
        <v>0</v>
      </c>
      <c r="F21" s="113">
        <v>0</v>
      </c>
      <c r="G21" s="113">
        <v>0</v>
      </c>
      <c r="H21" s="113">
        <v>0</v>
      </c>
      <c r="I21" s="113">
        <v>0</v>
      </c>
      <c r="J21" s="113">
        <v>0</v>
      </c>
      <c r="K21" s="113">
        <v>0</v>
      </c>
      <c r="L21" s="113">
        <v>0</v>
      </c>
      <c r="M21" s="113">
        <v>0</v>
      </c>
      <c r="N21" s="113">
        <v>0</v>
      </c>
      <c r="O21" s="113">
        <v>0</v>
      </c>
      <c r="P21" s="113">
        <v>0</v>
      </c>
      <c r="Q21" s="113">
        <v>0</v>
      </c>
      <c r="R21" s="113">
        <v>0</v>
      </c>
      <c r="S21" s="113">
        <v>0</v>
      </c>
      <c r="T21" s="68">
        <v>4</v>
      </c>
      <c r="U21" s="68">
        <v>5.5</v>
      </c>
      <c r="V21" s="68">
        <v>2.5</v>
      </c>
      <c r="W21" s="68"/>
      <c r="X21" s="68">
        <v>1.8</v>
      </c>
      <c r="Y21" s="68"/>
      <c r="Z21" s="113">
        <v>2.5</v>
      </c>
      <c r="AA21" s="113">
        <v>4</v>
      </c>
      <c r="AB21" s="113">
        <v>5.5</v>
      </c>
      <c r="AC21" s="113"/>
      <c r="AD21" s="113"/>
      <c r="AX21" s="41"/>
      <c r="BW21" s="41"/>
      <c r="CV21" s="41"/>
      <c r="DU21" s="41"/>
      <c r="ET21" s="41"/>
      <c r="FS21" s="41"/>
      <c r="GR21" s="41"/>
      <c r="HQ21" s="41"/>
      <c r="IP21" s="41"/>
      <c r="JO21" s="41"/>
      <c r="KN21" s="41"/>
      <c r="LM21" s="41"/>
      <c r="ML21" s="41"/>
      <c r="NK21" s="41"/>
      <c r="OJ21" s="41"/>
      <c r="PI21" s="41"/>
      <c r="QH21" s="41"/>
      <c r="RG21" s="41"/>
      <c r="SF21" s="41"/>
      <c r="TE21" s="41"/>
      <c r="UD21" s="41"/>
      <c r="VC21" s="41"/>
      <c r="WB21" s="41"/>
      <c r="XA21" s="41"/>
      <c r="XZ21" s="41"/>
      <c r="YY21" s="41"/>
      <c r="ZX21" s="41"/>
      <c r="AAW21" s="41"/>
      <c r="ABV21" s="41"/>
      <c r="ACU21" s="41"/>
      <c r="ADT21" s="41"/>
      <c r="AES21" s="41"/>
      <c r="AFR21" s="41"/>
      <c r="AGQ21" s="41"/>
      <c r="AHP21" s="41"/>
      <c r="AIO21" s="41"/>
      <c r="AJN21" s="41"/>
      <c r="AKM21" s="41"/>
      <c r="ALL21" s="41"/>
      <c r="AMK21" s="41"/>
      <c r="ANJ21" s="41"/>
      <c r="AOI21" s="41"/>
      <c r="APH21" s="41"/>
      <c r="AQG21" s="41"/>
      <c r="ARF21" s="41"/>
      <c r="ASE21" s="41"/>
      <c r="ATD21" s="41"/>
      <c r="AUC21" s="41"/>
      <c r="AVB21" s="41"/>
      <c r="AWA21" s="41"/>
      <c r="AWZ21" s="41"/>
      <c r="AXY21" s="41"/>
      <c r="AYX21" s="41"/>
      <c r="AZW21" s="41"/>
      <c r="BAV21" s="41"/>
      <c r="BBU21" s="41"/>
      <c r="BCT21" s="41"/>
      <c r="BDS21" s="41"/>
      <c r="BER21" s="41"/>
      <c r="BFQ21" s="41"/>
      <c r="BGP21" s="41"/>
      <c r="BHO21" s="41"/>
      <c r="BIN21" s="41"/>
      <c r="BJM21" s="41"/>
      <c r="BKL21" s="41"/>
      <c r="BLK21" s="41"/>
      <c r="BMJ21" s="41"/>
      <c r="BNI21" s="41"/>
      <c r="BOH21" s="41"/>
      <c r="BPG21" s="41"/>
      <c r="BQF21" s="41"/>
      <c r="BRE21" s="41"/>
      <c r="BSD21" s="41"/>
      <c r="BTC21" s="41"/>
      <c r="BUB21" s="41"/>
      <c r="BVA21" s="41"/>
      <c r="BVZ21" s="41"/>
      <c r="BWY21" s="41"/>
      <c r="BXX21" s="41"/>
      <c r="BYW21" s="41"/>
      <c r="BZV21" s="41"/>
      <c r="CAU21" s="41"/>
      <c r="CBT21" s="41"/>
      <c r="CCS21" s="41"/>
      <c r="CDR21" s="41"/>
      <c r="CEQ21" s="41"/>
      <c r="CFP21" s="41"/>
      <c r="CGO21" s="41"/>
      <c r="CHN21" s="41"/>
      <c r="CIM21" s="41"/>
      <c r="CJL21" s="41"/>
      <c r="CKK21" s="41"/>
      <c r="CLJ21" s="41"/>
      <c r="CMI21" s="41"/>
      <c r="CNH21" s="41"/>
      <c r="COG21" s="41"/>
      <c r="CPF21" s="41"/>
      <c r="CQE21" s="41"/>
      <c r="CRD21" s="41"/>
      <c r="CSC21" s="41"/>
      <c r="CTB21" s="41"/>
      <c r="CUA21" s="41"/>
      <c r="CUZ21" s="41"/>
      <c r="CVY21" s="41"/>
      <c r="CWX21" s="41"/>
      <c r="CXW21" s="41"/>
      <c r="CYV21" s="41"/>
      <c r="CZU21" s="41"/>
      <c r="DAT21" s="41"/>
      <c r="DBS21" s="41"/>
      <c r="DCR21" s="41"/>
      <c r="DDQ21" s="41"/>
      <c r="DEP21" s="41"/>
      <c r="DFO21" s="41"/>
      <c r="DGN21" s="41"/>
      <c r="DHM21" s="41"/>
      <c r="DIL21" s="41"/>
      <c r="DJK21" s="41"/>
      <c r="DKJ21" s="41"/>
      <c r="DLI21" s="41"/>
      <c r="DMH21" s="41"/>
      <c r="DNG21" s="41"/>
      <c r="DOF21" s="41"/>
      <c r="DPE21" s="41"/>
      <c r="DQD21" s="41"/>
      <c r="DRC21" s="41"/>
      <c r="DSB21" s="41"/>
      <c r="DTA21" s="41"/>
      <c r="DTZ21" s="41"/>
      <c r="DUY21" s="41"/>
      <c r="DVX21" s="41"/>
      <c r="DWW21" s="41"/>
      <c r="DXV21" s="41"/>
      <c r="DYU21" s="41"/>
      <c r="DZT21" s="41"/>
      <c r="EAS21" s="41"/>
      <c r="EBR21" s="41"/>
      <c r="ECQ21" s="41"/>
      <c r="EDP21" s="41"/>
      <c r="EEO21" s="41"/>
      <c r="EFN21" s="41"/>
      <c r="EGM21" s="41"/>
      <c r="EHL21" s="41"/>
      <c r="EIK21" s="41"/>
      <c r="EJJ21" s="41"/>
      <c r="EKI21" s="41"/>
      <c r="ELH21" s="41"/>
      <c r="EMG21" s="41"/>
      <c r="ENF21" s="41"/>
      <c r="EOE21" s="41"/>
      <c r="EPD21" s="41"/>
      <c r="EQC21" s="41"/>
      <c r="ERB21" s="41"/>
      <c r="ESA21" s="41"/>
      <c r="ESZ21" s="41"/>
      <c r="ETY21" s="41"/>
      <c r="EUX21" s="41"/>
      <c r="EVW21" s="41"/>
      <c r="EWV21" s="41"/>
      <c r="EXU21" s="41"/>
      <c r="EYT21" s="41"/>
      <c r="EZS21" s="41"/>
      <c r="FAR21" s="41"/>
      <c r="FBQ21" s="41"/>
      <c r="FCP21" s="41"/>
      <c r="FDO21" s="41"/>
      <c r="FEN21" s="41"/>
      <c r="FFM21" s="41"/>
      <c r="FGL21" s="41"/>
      <c r="FHK21" s="41"/>
      <c r="FIJ21" s="41"/>
      <c r="FJI21" s="41"/>
      <c r="FKH21" s="41"/>
      <c r="FLG21" s="41"/>
      <c r="FMF21" s="41"/>
      <c r="FNE21" s="41"/>
      <c r="FOD21" s="41"/>
      <c r="FPC21" s="41"/>
      <c r="FQB21" s="41"/>
      <c r="FRA21" s="41"/>
      <c r="FRZ21" s="41"/>
      <c r="FSY21" s="41"/>
      <c r="FTX21" s="41"/>
      <c r="FUW21" s="41"/>
      <c r="FVV21" s="41"/>
      <c r="FWU21" s="41"/>
      <c r="FXT21" s="41"/>
      <c r="FYS21" s="41"/>
      <c r="FZR21" s="41"/>
      <c r="GAQ21" s="41"/>
      <c r="GBP21" s="41"/>
      <c r="GCO21" s="41"/>
      <c r="GDN21" s="41"/>
      <c r="GEM21" s="41"/>
      <c r="GFL21" s="41"/>
      <c r="GGK21" s="41"/>
      <c r="GHJ21" s="41"/>
      <c r="GII21" s="41"/>
      <c r="GJH21" s="41"/>
      <c r="GKG21" s="41"/>
      <c r="GLF21" s="41"/>
      <c r="GME21" s="41"/>
      <c r="GND21" s="41"/>
      <c r="GOC21" s="41"/>
      <c r="GPB21" s="41"/>
      <c r="GQA21" s="41"/>
      <c r="GQZ21" s="41"/>
      <c r="GRY21" s="41"/>
      <c r="GSX21" s="41"/>
      <c r="GTW21" s="41"/>
      <c r="GUV21" s="41"/>
      <c r="GVU21" s="41"/>
      <c r="GWT21" s="41"/>
      <c r="GXS21" s="41"/>
      <c r="GYR21" s="41"/>
      <c r="GZQ21" s="41"/>
      <c r="HAP21" s="41"/>
      <c r="HBO21" s="41"/>
      <c r="HCN21" s="41"/>
      <c r="HDM21" s="41"/>
      <c r="HEL21" s="41"/>
      <c r="HFK21" s="41"/>
      <c r="HGJ21" s="41"/>
      <c r="HHI21" s="41"/>
      <c r="HIH21" s="41"/>
      <c r="HJG21" s="41"/>
      <c r="HKF21" s="41"/>
      <c r="HLE21" s="41"/>
      <c r="HMD21" s="41"/>
      <c r="HNC21" s="41"/>
      <c r="HOB21" s="41"/>
      <c r="HPA21" s="41"/>
      <c r="HPZ21" s="41"/>
      <c r="HQY21" s="41"/>
      <c r="HRX21" s="41"/>
      <c r="HSW21" s="41"/>
      <c r="HTV21" s="41"/>
      <c r="HUU21" s="41"/>
      <c r="HVT21" s="41"/>
      <c r="HWS21" s="41"/>
      <c r="HXR21" s="41"/>
      <c r="HYQ21" s="41"/>
      <c r="HZP21" s="41"/>
      <c r="IAO21" s="41"/>
      <c r="IBN21" s="41"/>
      <c r="ICM21" s="41"/>
      <c r="IDL21" s="41"/>
      <c r="IEK21" s="41"/>
      <c r="IFJ21" s="41"/>
      <c r="IGI21" s="41"/>
      <c r="IHH21" s="41"/>
      <c r="IIG21" s="41"/>
      <c r="IJF21" s="41"/>
      <c r="IKE21" s="41"/>
      <c r="ILD21" s="41"/>
      <c r="IMC21" s="41"/>
      <c r="INB21" s="41"/>
      <c r="IOA21" s="41"/>
      <c r="IOZ21" s="41"/>
      <c r="IPY21" s="41"/>
      <c r="IQX21" s="41"/>
      <c r="IRW21" s="41"/>
      <c r="ISV21" s="41"/>
      <c r="ITU21" s="41"/>
      <c r="IUT21" s="41"/>
      <c r="IVS21" s="41"/>
      <c r="IWR21" s="41"/>
      <c r="IXQ21" s="41"/>
      <c r="IYP21" s="41"/>
      <c r="IZO21" s="41"/>
      <c r="JAN21" s="41"/>
      <c r="JBM21" s="41"/>
      <c r="JCL21" s="41"/>
      <c r="JDK21" s="41"/>
      <c r="JEJ21" s="41"/>
      <c r="JFI21" s="41"/>
      <c r="JGH21" s="41"/>
      <c r="JHG21" s="41"/>
      <c r="JIF21" s="41"/>
      <c r="JJE21" s="41"/>
      <c r="JKD21" s="41"/>
      <c r="JLC21" s="41"/>
      <c r="JMB21" s="41"/>
      <c r="JNA21" s="41"/>
      <c r="JNZ21" s="41"/>
      <c r="JOY21" s="41"/>
      <c r="JPX21" s="41"/>
      <c r="JQW21" s="41"/>
      <c r="JRV21" s="41"/>
      <c r="JSU21" s="41"/>
      <c r="JTT21" s="41"/>
      <c r="JUS21" s="41"/>
      <c r="JVR21" s="41"/>
      <c r="JWQ21" s="41"/>
      <c r="JXP21" s="41"/>
      <c r="JYO21" s="41"/>
      <c r="JZN21" s="41"/>
      <c r="KAM21" s="41"/>
      <c r="KBL21" s="41"/>
      <c r="KCK21" s="41"/>
      <c r="KDJ21" s="41"/>
      <c r="KEI21" s="41"/>
      <c r="KFH21" s="41"/>
      <c r="KGG21" s="41"/>
      <c r="KHF21" s="41"/>
      <c r="KIE21" s="41"/>
      <c r="KJD21" s="41"/>
      <c r="KKC21" s="41"/>
      <c r="KLB21" s="41"/>
      <c r="KMA21" s="41"/>
      <c r="KMZ21" s="41"/>
      <c r="KNY21" s="41"/>
      <c r="KOX21" s="41"/>
      <c r="KPW21" s="41"/>
      <c r="KQV21" s="41"/>
      <c r="KRU21" s="41"/>
      <c r="KST21" s="41"/>
      <c r="KTS21" s="41"/>
      <c r="KUR21" s="41"/>
      <c r="KVQ21" s="41"/>
      <c r="KWP21" s="41"/>
      <c r="KXO21" s="41"/>
      <c r="KYN21" s="41"/>
      <c r="KZM21" s="41"/>
      <c r="LAL21" s="41"/>
      <c r="LBK21" s="41"/>
      <c r="LCJ21" s="41"/>
      <c r="LDI21" s="41"/>
      <c r="LEH21" s="41"/>
      <c r="LFG21" s="41"/>
      <c r="LGF21" s="41"/>
      <c r="LHE21" s="41"/>
      <c r="LID21" s="41"/>
      <c r="LJC21" s="41"/>
      <c r="LKB21" s="41"/>
      <c r="LLA21" s="41"/>
      <c r="LLZ21" s="41"/>
      <c r="LMY21" s="41"/>
      <c r="LNX21" s="41"/>
      <c r="LOW21" s="41"/>
      <c r="LPV21" s="41"/>
      <c r="LQU21" s="41"/>
      <c r="LRT21" s="41"/>
      <c r="LSS21" s="41"/>
      <c r="LTR21" s="41"/>
      <c r="LUQ21" s="41"/>
      <c r="LVP21" s="41"/>
      <c r="LWO21" s="41"/>
      <c r="LXN21" s="41"/>
      <c r="LYM21" s="41"/>
      <c r="LZL21" s="41"/>
      <c r="MAK21" s="41"/>
      <c r="MBJ21" s="41"/>
      <c r="MCI21" s="41"/>
      <c r="MDH21" s="41"/>
      <c r="MEG21" s="41"/>
      <c r="MFF21" s="41"/>
      <c r="MGE21" s="41"/>
      <c r="MHD21" s="41"/>
      <c r="MIC21" s="41"/>
      <c r="MJB21" s="41"/>
      <c r="MKA21" s="41"/>
      <c r="MKZ21" s="41"/>
      <c r="MLY21" s="41"/>
      <c r="MMX21" s="41"/>
      <c r="MNW21" s="41"/>
      <c r="MOV21" s="41"/>
      <c r="MPU21" s="41"/>
      <c r="MQT21" s="41"/>
      <c r="MRS21" s="41"/>
      <c r="MSR21" s="41"/>
      <c r="MTQ21" s="41"/>
      <c r="MUP21" s="41"/>
      <c r="MVO21" s="41"/>
      <c r="MWN21" s="41"/>
      <c r="MXM21" s="41"/>
      <c r="MYL21" s="41"/>
      <c r="MZK21" s="41"/>
      <c r="NAJ21" s="41"/>
      <c r="NBI21" s="41"/>
      <c r="NCH21" s="41"/>
      <c r="NDG21" s="41"/>
      <c r="NEF21" s="41"/>
      <c r="NFE21" s="41"/>
      <c r="NGD21" s="41"/>
      <c r="NHC21" s="41"/>
      <c r="NIB21" s="41"/>
      <c r="NJA21" s="41"/>
      <c r="NJZ21" s="41"/>
      <c r="NKY21" s="41"/>
      <c r="NLX21" s="41"/>
      <c r="NMW21" s="41"/>
      <c r="NNV21" s="41"/>
      <c r="NOU21" s="41"/>
      <c r="NPT21" s="41"/>
      <c r="NQS21" s="41"/>
      <c r="NRR21" s="41"/>
      <c r="NSQ21" s="41"/>
      <c r="NTP21" s="41"/>
      <c r="NUO21" s="41"/>
      <c r="NVN21" s="41"/>
      <c r="NWM21" s="41"/>
      <c r="NXL21" s="41"/>
      <c r="NYK21" s="41"/>
      <c r="NZJ21" s="41"/>
      <c r="OAI21" s="41"/>
      <c r="OBH21" s="41"/>
      <c r="OCG21" s="41"/>
      <c r="ODF21" s="41"/>
      <c r="OEE21" s="41"/>
      <c r="OFD21" s="41"/>
      <c r="OGC21" s="41"/>
      <c r="OHB21" s="41"/>
      <c r="OIA21" s="41"/>
      <c r="OIZ21" s="41"/>
      <c r="OJY21" s="41"/>
      <c r="OKX21" s="41"/>
      <c r="OLW21" s="41"/>
      <c r="OMV21" s="41"/>
      <c r="ONU21" s="41"/>
      <c r="OOT21" s="41"/>
      <c r="OPS21" s="41"/>
      <c r="OQR21" s="41"/>
      <c r="ORQ21" s="41"/>
      <c r="OSP21" s="41"/>
      <c r="OTO21" s="41"/>
      <c r="OUN21" s="41"/>
      <c r="OVM21" s="41"/>
      <c r="OWL21" s="41"/>
      <c r="OXK21" s="41"/>
      <c r="OYJ21" s="41"/>
      <c r="OZI21" s="41"/>
      <c r="PAH21" s="41"/>
      <c r="PBG21" s="41"/>
      <c r="PCF21" s="41"/>
      <c r="PDE21" s="41"/>
      <c r="PED21" s="41"/>
      <c r="PFC21" s="41"/>
      <c r="PGB21" s="41"/>
      <c r="PHA21" s="41"/>
      <c r="PHZ21" s="41"/>
      <c r="PIY21" s="41"/>
      <c r="PJX21" s="41"/>
      <c r="PKW21" s="41"/>
      <c r="PLV21" s="41"/>
      <c r="PMU21" s="41"/>
      <c r="PNT21" s="41"/>
      <c r="POS21" s="41"/>
      <c r="PPR21" s="41"/>
      <c r="PQQ21" s="41"/>
      <c r="PRP21" s="41"/>
      <c r="PSO21" s="41"/>
      <c r="PTN21" s="41"/>
      <c r="PUM21" s="41"/>
      <c r="PVL21" s="41"/>
      <c r="PWK21" s="41"/>
      <c r="PXJ21" s="41"/>
      <c r="PYI21" s="41"/>
      <c r="PZH21" s="41"/>
      <c r="QAG21" s="41"/>
      <c r="QBF21" s="41"/>
      <c r="QCE21" s="41"/>
      <c r="QDD21" s="41"/>
      <c r="QEC21" s="41"/>
      <c r="QFB21" s="41"/>
      <c r="QGA21" s="41"/>
      <c r="QGZ21" s="41"/>
      <c r="QHY21" s="41"/>
      <c r="QIX21" s="41"/>
      <c r="QJW21" s="41"/>
      <c r="QKV21" s="41"/>
      <c r="QLU21" s="41"/>
      <c r="QMT21" s="41"/>
      <c r="QNS21" s="41"/>
      <c r="QOR21" s="41"/>
      <c r="QPQ21" s="41"/>
      <c r="QQP21" s="41"/>
      <c r="QRO21" s="41"/>
      <c r="QSN21" s="41"/>
      <c r="QTM21" s="41"/>
      <c r="QUL21" s="41"/>
      <c r="QVK21" s="41"/>
      <c r="QWJ21" s="41"/>
      <c r="QXI21" s="41"/>
      <c r="QYH21" s="41"/>
      <c r="QZG21" s="41"/>
      <c r="RAF21" s="41"/>
      <c r="RBE21" s="41"/>
      <c r="RCD21" s="41"/>
      <c r="RDC21" s="41"/>
      <c r="REB21" s="41"/>
      <c r="RFA21" s="41"/>
      <c r="RFZ21" s="41"/>
      <c r="RGY21" s="41"/>
      <c r="RHX21" s="41"/>
      <c r="RIW21" s="41"/>
      <c r="RJV21" s="41"/>
      <c r="RKU21" s="41"/>
      <c r="RLT21" s="41"/>
      <c r="RMS21" s="41"/>
      <c r="RNR21" s="41"/>
      <c r="ROQ21" s="41"/>
      <c r="RPP21" s="41"/>
      <c r="RQO21" s="41"/>
      <c r="RRN21" s="41"/>
      <c r="RSM21" s="41"/>
      <c r="RTL21" s="41"/>
      <c r="RUK21" s="41"/>
      <c r="RVJ21" s="41"/>
      <c r="RWI21" s="41"/>
      <c r="RXH21" s="41"/>
      <c r="RYG21" s="41"/>
      <c r="RZF21" s="41"/>
      <c r="SAE21" s="41"/>
      <c r="SBD21" s="41"/>
      <c r="SCC21" s="41"/>
      <c r="SDB21" s="41"/>
      <c r="SEA21" s="41"/>
      <c r="SEZ21" s="41"/>
      <c r="SFY21" s="41"/>
      <c r="SGX21" s="41"/>
      <c r="SHW21" s="41"/>
      <c r="SIV21" s="41"/>
      <c r="SJU21" s="41"/>
      <c r="SKT21" s="41"/>
      <c r="SLS21" s="41"/>
      <c r="SMR21" s="41"/>
      <c r="SNQ21" s="41"/>
      <c r="SOP21" s="41"/>
      <c r="SPO21" s="41"/>
      <c r="SQN21" s="41"/>
      <c r="SRM21" s="41"/>
      <c r="SSL21" s="41"/>
      <c r="STK21" s="41"/>
      <c r="SUJ21" s="41"/>
      <c r="SVI21" s="41"/>
      <c r="SWH21" s="41"/>
      <c r="SXG21" s="41"/>
      <c r="SYF21" s="41"/>
      <c r="SZE21" s="41"/>
      <c r="TAD21" s="41"/>
      <c r="TBC21" s="41"/>
      <c r="TCB21" s="41"/>
      <c r="TDA21" s="41"/>
      <c r="TDZ21" s="41"/>
      <c r="TEY21" s="41"/>
      <c r="TFX21" s="41"/>
      <c r="TGW21" s="41"/>
      <c r="THV21" s="41"/>
      <c r="TIU21" s="41"/>
      <c r="TJT21" s="41"/>
      <c r="TKS21" s="41"/>
      <c r="TLR21" s="41"/>
      <c r="TMQ21" s="41"/>
      <c r="TNP21" s="41"/>
      <c r="TOO21" s="41"/>
      <c r="TPN21" s="41"/>
      <c r="TQM21" s="41"/>
      <c r="TRL21" s="41"/>
      <c r="TSK21" s="41"/>
      <c r="TTJ21" s="41"/>
      <c r="TUI21" s="41"/>
      <c r="TVH21" s="41"/>
      <c r="TWG21" s="41"/>
      <c r="TXF21" s="41"/>
      <c r="TYE21" s="41"/>
      <c r="TZD21" s="41"/>
      <c r="UAC21" s="41"/>
      <c r="UBB21" s="41"/>
      <c r="UCA21" s="41"/>
      <c r="UCZ21" s="41"/>
      <c r="UDY21" s="41"/>
      <c r="UEX21" s="41"/>
      <c r="UFW21" s="41"/>
      <c r="UGV21" s="41"/>
      <c r="UHU21" s="41"/>
      <c r="UIT21" s="41"/>
      <c r="UJS21" s="41"/>
      <c r="UKR21" s="41"/>
      <c r="ULQ21" s="41"/>
      <c r="UMP21" s="41"/>
      <c r="UNO21" s="41"/>
      <c r="UON21" s="41"/>
      <c r="UPM21" s="41"/>
      <c r="UQL21" s="41"/>
      <c r="URK21" s="41"/>
      <c r="USJ21" s="41"/>
      <c r="UTI21" s="41"/>
      <c r="UUH21" s="41"/>
      <c r="UVG21" s="41"/>
      <c r="UWF21" s="41"/>
      <c r="UXE21" s="41"/>
      <c r="UYD21" s="41"/>
      <c r="UZC21" s="41"/>
      <c r="VAB21" s="41"/>
      <c r="VBA21" s="41"/>
      <c r="VBZ21" s="41"/>
      <c r="VCY21" s="41"/>
      <c r="VDX21" s="41"/>
      <c r="VEW21" s="41"/>
      <c r="VFV21" s="41"/>
      <c r="VGU21" s="41"/>
      <c r="VHT21" s="41"/>
      <c r="VIS21" s="41"/>
      <c r="VJR21" s="41"/>
      <c r="VKQ21" s="41"/>
      <c r="VLP21" s="41"/>
      <c r="VMO21" s="41"/>
      <c r="VNN21" s="41"/>
      <c r="VOM21" s="41"/>
      <c r="VPL21" s="41"/>
      <c r="VQK21" s="41"/>
      <c r="VRJ21" s="41"/>
      <c r="VSI21" s="41"/>
      <c r="VTH21" s="41"/>
      <c r="VUG21" s="41"/>
      <c r="VVF21" s="41"/>
      <c r="VWE21" s="41"/>
      <c r="VXD21" s="41"/>
      <c r="VYC21" s="41"/>
      <c r="VZB21" s="41"/>
      <c r="WAA21" s="41"/>
      <c r="WAZ21" s="41"/>
      <c r="WBY21" s="41"/>
      <c r="WCX21" s="41"/>
      <c r="WDW21" s="41"/>
      <c r="WEV21" s="41"/>
      <c r="WFU21" s="41"/>
      <c r="WGT21" s="41"/>
      <c r="WHS21" s="41"/>
      <c r="WIR21" s="41"/>
      <c r="WJQ21" s="41"/>
      <c r="WKP21" s="41"/>
      <c r="WLO21" s="41"/>
      <c r="WMN21" s="41"/>
      <c r="WNM21" s="41"/>
      <c r="WOL21" s="41"/>
      <c r="WPK21" s="41"/>
      <c r="WQJ21" s="41"/>
      <c r="WRI21" s="41"/>
      <c r="WSH21" s="41"/>
      <c r="WTG21" s="41"/>
      <c r="WUF21" s="41"/>
      <c r="WVE21" s="41"/>
      <c r="WWD21" s="41"/>
      <c r="WXC21" s="41"/>
      <c r="WYB21" s="41"/>
      <c r="WZA21" s="41"/>
      <c r="WZZ21" s="41"/>
      <c r="XAY21" s="41"/>
      <c r="XBX21" s="41"/>
      <c r="XCW21" s="41"/>
      <c r="XDV21" s="41"/>
      <c r="XEU21" s="41"/>
    </row>
    <row r="22" spans="1:1000 1025:2025 2050:3050 3075:4075 4100:5100 5125:6125 6150:7150 7175:8175 8200:9200 9225:10225 10250:11250 11275:12275 12300:13300 13325:14325 14350:15350 15375:16375" ht="13.5" hidden="1">
      <c r="A22" s="113" t="s">
        <v>42</v>
      </c>
      <c r="B22" s="68">
        <v>1.5</v>
      </c>
      <c r="C22" s="114">
        <v>0</v>
      </c>
      <c r="D22" s="114">
        <v>0</v>
      </c>
      <c r="E22" s="114">
        <v>0</v>
      </c>
      <c r="F22" s="114">
        <v>0</v>
      </c>
      <c r="G22" s="114">
        <v>0</v>
      </c>
      <c r="H22" s="114">
        <v>0</v>
      </c>
      <c r="I22" s="114">
        <v>0</v>
      </c>
      <c r="J22" s="114">
        <v>0</v>
      </c>
      <c r="K22" s="114">
        <v>0</v>
      </c>
      <c r="L22" s="114">
        <v>0</v>
      </c>
      <c r="M22" s="114">
        <v>0</v>
      </c>
      <c r="N22" s="114">
        <v>0</v>
      </c>
      <c r="O22" s="114">
        <v>0</v>
      </c>
      <c r="P22" s="114">
        <v>0</v>
      </c>
      <c r="Q22" s="114">
        <v>0</v>
      </c>
      <c r="R22" s="114">
        <v>0</v>
      </c>
      <c r="S22" s="114">
        <v>0</v>
      </c>
      <c r="T22" s="68">
        <v>4</v>
      </c>
      <c r="U22" s="68">
        <v>5.5</v>
      </c>
      <c r="V22" s="68">
        <v>2.5</v>
      </c>
      <c r="W22" s="68"/>
      <c r="X22" s="68">
        <v>1.5</v>
      </c>
      <c r="Y22" s="68"/>
      <c r="Z22" s="113">
        <v>2.5</v>
      </c>
      <c r="AA22" s="113">
        <v>4</v>
      </c>
      <c r="AB22" s="113">
        <v>5.5</v>
      </c>
      <c r="AC22" s="113"/>
      <c r="AD22" s="113"/>
    </row>
    <row r="23" spans="1:1000 1025:2025 2050:3050 3075:4075 4100:5100 5125:6125 6150:7150 7175:8175 8200:9200 9225:10225 10250:11250 11275:12275 12300:13300 13325:14325 14350:15350 15375:16375" ht="13.5" hidden="1">
      <c r="A23" s="113" t="s">
        <v>43</v>
      </c>
      <c r="B23" s="68">
        <v>4.5999999999999996</v>
      </c>
      <c r="C23" s="114">
        <v>0</v>
      </c>
      <c r="D23" s="114">
        <v>0</v>
      </c>
      <c r="E23" s="114">
        <v>0</v>
      </c>
      <c r="F23" s="114">
        <v>0</v>
      </c>
      <c r="G23" s="114">
        <v>0</v>
      </c>
      <c r="H23" s="114">
        <v>0</v>
      </c>
      <c r="I23" s="114">
        <v>0</v>
      </c>
      <c r="J23" s="114">
        <v>0</v>
      </c>
      <c r="K23" s="114">
        <v>0</v>
      </c>
      <c r="L23" s="114">
        <v>0</v>
      </c>
      <c r="M23" s="114">
        <v>0</v>
      </c>
      <c r="N23" s="114">
        <v>0</v>
      </c>
      <c r="O23" s="114">
        <v>0</v>
      </c>
      <c r="P23" s="114">
        <v>0</v>
      </c>
      <c r="Q23" s="114">
        <v>0</v>
      </c>
      <c r="R23" s="114">
        <v>0</v>
      </c>
      <c r="S23" s="114">
        <v>0</v>
      </c>
      <c r="T23" s="68">
        <v>4</v>
      </c>
      <c r="U23" s="68">
        <v>5.5</v>
      </c>
      <c r="V23" s="68">
        <v>2.5</v>
      </c>
      <c r="W23" s="68"/>
      <c r="X23" s="68">
        <v>4.5999999999999996</v>
      </c>
      <c r="Y23" s="68"/>
      <c r="Z23" s="113">
        <v>2.5</v>
      </c>
      <c r="AA23" s="113">
        <v>4</v>
      </c>
      <c r="AB23" s="113">
        <v>5.5</v>
      </c>
      <c r="AC23" s="113"/>
      <c r="AD23" s="113"/>
    </row>
    <row r="24" spans="1:1000 1025:2025 2050:3050 3075:4075 4100:5100 5125:6125 6150:7150 7175:8175 8200:9200 9225:10225 10250:11250 11275:12275 12300:13300 13325:14325 14350:15350 15375:16375" ht="16.5">
      <c r="A24" t="s">
        <v>44</v>
      </c>
      <c r="B24" s="115">
        <v>-0.1</v>
      </c>
      <c r="C24" s="110">
        <v>0</v>
      </c>
      <c r="D24" s="110">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4</v>
      </c>
      <c r="U24">
        <v>5.5</v>
      </c>
      <c r="V24">
        <v>2.5</v>
      </c>
      <c r="W24" s="116"/>
      <c r="X24">
        <v>-0.1</v>
      </c>
      <c r="Y24" s="116"/>
      <c r="Z24" s="68">
        <v>2.5</v>
      </c>
      <c r="AA24" s="68">
        <v>4</v>
      </c>
      <c r="AB24" s="68">
        <v>5.5</v>
      </c>
      <c r="AC24" s="68"/>
      <c r="AD24" s="68"/>
    </row>
    <row r="25" spans="1:1000 1025:2025 2050:3050 3075:4075 4100:5100 5125:6125 6150:7150 7175:8175 8200:9200 9225:10225 10250:11250 11275:12275 12300:13300 13325:14325 14350:15350 15375:16375" ht="16.5">
      <c r="A25" t="s">
        <v>45</v>
      </c>
      <c r="B25" s="115">
        <v>1.1000000000000001</v>
      </c>
      <c r="C25" s="117">
        <v>0</v>
      </c>
      <c r="D25" s="117">
        <v>0</v>
      </c>
      <c r="E25" s="117">
        <v>0</v>
      </c>
      <c r="F25" s="117">
        <v>0</v>
      </c>
      <c r="G25" s="117">
        <v>0</v>
      </c>
      <c r="H25" s="117">
        <v>0</v>
      </c>
      <c r="I25" s="117">
        <v>0</v>
      </c>
      <c r="J25" s="117">
        <v>0</v>
      </c>
      <c r="K25" s="117">
        <v>0</v>
      </c>
      <c r="L25" s="117">
        <v>0</v>
      </c>
      <c r="M25" s="117">
        <v>0</v>
      </c>
      <c r="N25" s="117">
        <v>0</v>
      </c>
      <c r="O25" s="117">
        <v>0</v>
      </c>
      <c r="P25" s="117">
        <v>0</v>
      </c>
      <c r="Q25" s="117">
        <v>0</v>
      </c>
      <c r="R25" s="117">
        <v>0</v>
      </c>
      <c r="S25" s="117">
        <v>0</v>
      </c>
      <c r="T25" s="110">
        <v>4</v>
      </c>
      <c r="U25">
        <v>5.5</v>
      </c>
      <c r="V25">
        <v>2.5</v>
      </c>
      <c r="W25" s="116"/>
      <c r="X25">
        <v>1.1000000000000001</v>
      </c>
      <c r="Y25" s="116"/>
      <c r="Z25" s="68">
        <v>2.5</v>
      </c>
      <c r="AA25" s="68">
        <v>4</v>
      </c>
      <c r="AB25" s="68">
        <v>5.5</v>
      </c>
      <c r="AC25" s="68"/>
      <c r="AD25" s="68"/>
    </row>
    <row r="26" spans="1:1000 1025:2025 2050:3050 3075:4075 4100:5100 5125:6125 6150:7150 7175:8175 8200:9200 9225:10225 10250:11250 11275:12275 12300:13300 13325:14325 14350:15350 15375:16375" ht="16.5">
      <c r="A26" t="s">
        <v>46</v>
      </c>
      <c r="B26" s="115">
        <v>1</v>
      </c>
      <c r="C26" s="115">
        <v>0</v>
      </c>
      <c r="D26" s="115">
        <v>0</v>
      </c>
      <c r="E26" s="115">
        <v>0</v>
      </c>
      <c r="F26" s="115">
        <v>0</v>
      </c>
      <c r="G26" s="115">
        <v>0</v>
      </c>
      <c r="H26" s="115">
        <v>0</v>
      </c>
      <c r="I26" s="115">
        <v>0</v>
      </c>
      <c r="J26" s="115">
        <v>0</v>
      </c>
      <c r="K26" s="115">
        <v>0</v>
      </c>
      <c r="L26" s="115">
        <v>0</v>
      </c>
      <c r="M26" s="115">
        <v>0</v>
      </c>
      <c r="N26" s="115">
        <v>0</v>
      </c>
      <c r="O26" s="115">
        <v>0</v>
      </c>
      <c r="P26" s="115">
        <v>0</v>
      </c>
      <c r="Q26" s="115">
        <v>0</v>
      </c>
      <c r="R26" s="115">
        <v>0</v>
      </c>
      <c r="S26" s="115">
        <v>0</v>
      </c>
      <c r="T26" s="110">
        <v>4</v>
      </c>
      <c r="U26">
        <v>5.5</v>
      </c>
      <c r="V26">
        <v>2.5</v>
      </c>
      <c r="W26" s="116"/>
      <c r="X26">
        <v>1</v>
      </c>
      <c r="Y26" s="116"/>
      <c r="Z26" s="68">
        <v>2.5</v>
      </c>
      <c r="AA26" s="68">
        <v>4</v>
      </c>
      <c r="AB26" s="68">
        <v>5.5</v>
      </c>
      <c r="AC26" s="68"/>
      <c r="AD26" s="68"/>
    </row>
    <row r="27" spans="1:1000 1025:2025 2050:3050 3075:4075 4100:5100 5125:6125 6150:7150 7175:8175 8200:9200 9225:10225 10250:11250 11275:12275 12300:13300 13325:14325 14350:15350 15375:16375" ht="16.5">
      <c r="A27" t="s">
        <v>47</v>
      </c>
      <c r="B27" s="115">
        <v>2.6</v>
      </c>
      <c r="C27" s="115">
        <v>0</v>
      </c>
      <c r="D27" s="115">
        <v>0</v>
      </c>
      <c r="E27" s="115">
        <v>0</v>
      </c>
      <c r="F27" s="115">
        <v>0</v>
      </c>
      <c r="G27" s="115">
        <v>0</v>
      </c>
      <c r="H27" s="115">
        <v>0</v>
      </c>
      <c r="I27" s="115">
        <v>0</v>
      </c>
      <c r="J27" s="115">
        <v>0</v>
      </c>
      <c r="K27" s="115">
        <v>0</v>
      </c>
      <c r="L27" s="115">
        <v>0</v>
      </c>
      <c r="M27" s="115">
        <v>0</v>
      </c>
      <c r="N27" s="115">
        <v>0</v>
      </c>
      <c r="O27" s="115">
        <v>0</v>
      </c>
      <c r="P27" s="115">
        <v>0</v>
      </c>
      <c r="Q27" s="115">
        <v>0</v>
      </c>
      <c r="R27" s="115">
        <v>0</v>
      </c>
      <c r="S27" s="115">
        <v>0</v>
      </c>
      <c r="T27" s="110">
        <v>4</v>
      </c>
      <c r="U27">
        <v>5.5</v>
      </c>
      <c r="V27">
        <v>2.5</v>
      </c>
      <c r="W27" s="116"/>
      <c r="X27">
        <v>2.6</v>
      </c>
      <c r="Y27" s="116"/>
      <c r="Z27" s="68">
        <v>2.5</v>
      </c>
      <c r="AA27" s="68">
        <v>4</v>
      </c>
      <c r="AB27" s="68">
        <v>5.5</v>
      </c>
      <c r="AC27" s="68"/>
      <c r="AD27" s="68"/>
    </row>
    <row r="28" spans="1:1000 1025:2025 2050:3050 3075:4075 4100:5100 5125:6125 6150:7150 7175:8175 8200:9200 9225:10225 10250:11250 11275:12275 12300:13300 13325:14325 14350:15350 15375:16375" ht="16.5">
      <c r="A28" t="s">
        <v>48</v>
      </c>
      <c r="B28" s="115">
        <v>3.7</v>
      </c>
      <c r="C28" s="115">
        <v>0</v>
      </c>
      <c r="D28" s="115">
        <v>0</v>
      </c>
      <c r="E28" s="115">
        <v>0</v>
      </c>
      <c r="F28" s="115">
        <v>0</v>
      </c>
      <c r="G28" s="115">
        <v>0</v>
      </c>
      <c r="H28" s="115">
        <v>0</v>
      </c>
      <c r="I28" s="115">
        <v>0</v>
      </c>
      <c r="J28" s="115">
        <v>0</v>
      </c>
      <c r="K28" s="115">
        <v>0</v>
      </c>
      <c r="L28" s="115">
        <v>0</v>
      </c>
      <c r="M28" s="115">
        <v>0</v>
      </c>
      <c r="N28" s="115">
        <v>0</v>
      </c>
      <c r="O28" s="115">
        <v>0</v>
      </c>
      <c r="P28" s="115">
        <v>0</v>
      </c>
      <c r="Q28" s="115">
        <v>0</v>
      </c>
      <c r="R28" s="115">
        <v>0</v>
      </c>
      <c r="S28" s="115">
        <v>0</v>
      </c>
      <c r="T28" s="110">
        <v>4</v>
      </c>
      <c r="U28">
        <v>5.5</v>
      </c>
      <c r="V28">
        <v>2.5</v>
      </c>
      <c r="W28"/>
      <c r="X28">
        <v>3.7</v>
      </c>
      <c r="Y28" s="116"/>
      <c r="Z28" s="68">
        <v>2.5</v>
      </c>
      <c r="AA28" s="68">
        <v>4</v>
      </c>
      <c r="AB28" s="68">
        <v>5.5</v>
      </c>
      <c r="AC28" s="68"/>
      <c r="AD28" s="68"/>
    </row>
    <row r="29" spans="1:1000 1025:2025 2050:3050 3075:4075 4100:5100 5125:6125 6150:7150 7175:8175 8200:9200 9225:10225 10250:11250 11275:12275 12300:13300 13325:14325 14350:15350 15375:16375" ht="16.5">
      <c r="A29" t="s">
        <v>49</v>
      </c>
      <c r="B29" s="118">
        <v>0.9</v>
      </c>
      <c r="C29" s="115">
        <v>0</v>
      </c>
      <c r="D29" s="115">
        <v>0</v>
      </c>
      <c r="E29" s="115">
        <v>0</v>
      </c>
      <c r="F29" s="115">
        <v>0</v>
      </c>
      <c r="G29" s="115">
        <v>0</v>
      </c>
      <c r="H29" s="115">
        <v>0</v>
      </c>
      <c r="I29" s="115">
        <v>0</v>
      </c>
      <c r="J29" s="115">
        <v>0</v>
      </c>
      <c r="K29" s="115">
        <v>0</v>
      </c>
      <c r="L29" s="115">
        <v>0</v>
      </c>
      <c r="M29" s="115">
        <v>0</v>
      </c>
      <c r="N29" s="115">
        <v>0</v>
      </c>
      <c r="O29" s="115">
        <v>0</v>
      </c>
      <c r="P29" s="115">
        <v>0</v>
      </c>
      <c r="Q29" s="115">
        <v>0</v>
      </c>
      <c r="R29" s="115">
        <v>0</v>
      </c>
      <c r="S29" s="115">
        <v>0</v>
      </c>
      <c r="T29" s="110">
        <v>4</v>
      </c>
      <c r="U29">
        <v>5.5</v>
      </c>
      <c r="V29">
        <v>2.5</v>
      </c>
      <c r="W29" s="26"/>
      <c r="X29" s="26">
        <v>0.9</v>
      </c>
      <c r="Y29" s="116"/>
      <c r="Z29" s="68">
        <v>2.5</v>
      </c>
      <c r="AA29" s="68">
        <v>4</v>
      </c>
      <c r="AB29" s="68">
        <v>5.5</v>
      </c>
      <c r="AC29" s="68"/>
      <c r="AD29" s="68"/>
    </row>
    <row r="30" spans="1:1000 1025:2025 2050:3050 3075:4075 4100:5100 5125:6125 6150:7150 7175:8175 8200:9200 9225:10225 10250:11250 11275:12275 12300:13300 13325:14325 14350:15350 15375:16375" ht="16.5">
      <c r="A30" t="s">
        <v>50</v>
      </c>
      <c r="B30" s="118">
        <v>3.5</v>
      </c>
      <c r="C30" s="115">
        <v>0</v>
      </c>
      <c r="D30" s="115">
        <v>0</v>
      </c>
      <c r="E30" s="115">
        <v>0</v>
      </c>
      <c r="F30" s="115">
        <v>0</v>
      </c>
      <c r="G30" s="115">
        <v>0</v>
      </c>
      <c r="H30" s="115">
        <v>0</v>
      </c>
      <c r="I30" s="115">
        <v>0</v>
      </c>
      <c r="J30" s="115">
        <v>0</v>
      </c>
      <c r="K30" s="115">
        <v>0</v>
      </c>
      <c r="L30" s="115">
        <v>0</v>
      </c>
      <c r="M30" s="115">
        <v>0</v>
      </c>
      <c r="N30" s="115">
        <v>0</v>
      </c>
      <c r="O30" s="115">
        <v>0</v>
      </c>
      <c r="P30" s="115">
        <v>0</v>
      </c>
      <c r="Q30" s="115">
        <v>0</v>
      </c>
      <c r="R30" s="115">
        <v>0</v>
      </c>
      <c r="S30" s="115">
        <v>0</v>
      </c>
      <c r="T30" s="110">
        <v>4</v>
      </c>
      <c r="U30">
        <v>5.5</v>
      </c>
      <c r="V30">
        <v>2.5</v>
      </c>
      <c r="W30" s="26"/>
      <c r="X30">
        <v>3.5</v>
      </c>
      <c r="Y30" s="116"/>
      <c r="Z30" s="68">
        <v>2.5</v>
      </c>
      <c r="AA30" s="68">
        <v>4</v>
      </c>
      <c r="AB30" s="68">
        <v>5.5</v>
      </c>
      <c r="AC30" s="68"/>
      <c r="AD30" s="68"/>
    </row>
    <row r="31" spans="1:1000 1025:2025 2050:3050 3075:4075 4100:5100 5125:6125 6150:7150 7175:8175 8200:9200 9225:10225 10250:11250 11275:12275 12300:13300 13325:14325 14350:15350 15375:16375" ht="16.5">
      <c r="A31" t="s">
        <v>51</v>
      </c>
      <c r="B31" s="118">
        <v>1.8</v>
      </c>
      <c r="C31" s="115">
        <v>0</v>
      </c>
      <c r="D31" s="115">
        <v>0</v>
      </c>
      <c r="E31" s="115">
        <v>0</v>
      </c>
      <c r="F31" s="115">
        <v>0</v>
      </c>
      <c r="G31" s="115">
        <v>0</v>
      </c>
      <c r="H31" s="115">
        <v>0</v>
      </c>
      <c r="I31" s="115">
        <v>0</v>
      </c>
      <c r="J31" s="115">
        <v>0</v>
      </c>
      <c r="K31" s="115">
        <v>0</v>
      </c>
      <c r="L31" s="115">
        <v>0</v>
      </c>
      <c r="M31" s="115">
        <v>0</v>
      </c>
      <c r="N31" s="115">
        <v>0</v>
      </c>
      <c r="O31" s="115">
        <v>0</v>
      </c>
      <c r="P31" s="115">
        <v>0</v>
      </c>
      <c r="Q31" s="115">
        <v>0</v>
      </c>
      <c r="R31" s="115">
        <v>0</v>
      </c>
      <c r="S31" s="115">
        <v>0</v>
      </c>
      <c r="T31" s="110">
        <v>4</v>
      </c>
      <c r="U31">
        <v>5.5</v>
      </c>
      <c r="V31">
        <v>2.5</v>
      </c>
      <c r="W31" s="26"/>
      <c r="X31">
        <v>1.8</v>
      </c>
      <c r="Y31" s="116"/>
      <c r="Z31" s="68">
        <v>2.5</v>
      </c>
      <c r="AA31" s="68">
        <v>4</v>
      </c>
      <c r="AB31" s="68">
        <v>5.5</v>
      </c>
      <c r="AC31" s="68"/>
      <c r="AD31" s="68"/>
    </row>
    <row r="32" spans="1:1000 1025:2025 2050:3050 3075:4075 4100:5100 5125:6125 6150:7150 7175:8175 8200:9200 9225:10225 10250:11250 11275:12275 12300:13300 13325:14325 14350:15350 15375:16375" ht="16.5">
      <c r="A32" t="s">
        <v>52</v>
      </c>
      <c r="B32" s="118">
        <v>1.9</v>
      </c>
      <c r="C32" s="115">
        <v>0</v>
      </c>
      <c r="D32" s="115">
        <v>0</v>
      </c>
      <c r="E32" s="115">
        <v>0</v>
      </c>
      <c r="F32" s="115">
        <v>0</v>
      </c>
      <c r="G32" s="115">
        <v>0</v>
      </c>
      <c r="H32" s="115">
        <v>0</v>
      </c>
      <c r="I32" s="115">
        <v>0</v>
      </c>
      <c r="J32" s="115">
        <v>0</v>
      </c>
      <c r="K32" s="115">
        <v>0</v>
      </c>
      <c r="L32" s="115">
        <v>0</v>
      </c>
      <c r="M32" s="115">
        <v>0</v>
      </c>
      <c r="N32" s="115">
        <v>0</v>
      </c>
      <c r="O32" s="115">
        <v>0</v>
      </c>
      <c r="P32" s="115">
        <v>0</v>
      </c>
      <c r="Q32" s="115">
        <v>0</v>
      </c>
      <c r="R32" s="115">
        <v>0</v>
      </c>
      <c r="S32" s="115">
        <v>0</v>
      </c>
      <c r="T32" s="110">
        <v>4</v>
      </c>
      <c r="U32">
        <v>5.5</v>
      </c>
      <c r="V32">
        <v>2.5</v>
      </c>
      <c r="W32"/>
      <c r="X32">
        <v>1.9</v>
      </c>
      <c r="Y32" s="116"/>
      <c r="Z32" s="68">
        <v>2.5</v>
      </c>
      <c r="AA32" s="68">
        <v>4</v>
      </c>
      <c r="AB32" s="68">
        <v>5.5</v>
      </c>
      <c r="AC32" s="68"/>
      <c r="AD32" s="68"/>
    </row>
    <row r="33" spans="1:30" ht="16.5">
      <c r="A33" t="s">
        <v>53</v>
      </c>
      <c r="B33" s="118">
        <v>2.5</v>
      </c>
      <c r="C33" s="115">
        <v>0</v>
      </c>
      <c r="D33" s="115">
        <v>0</v>
      </c>
      <c r="E33" s="115">
        <v>0</v>
      </c>
      <c r="F33" s="115">
        <v>0</v>
      </c>
      <c r="G33" s="115">
        <v>0</v>
      </c>
      <c r="H33" s="115">
        <v>0</v>
      </c>
      <c r="I33" s="115">
        <v>0</v>
      </c>
      <c r="J33" s="115">
        <v>0</v>
      </c>
      <c r="K33" s="115">
        <v>0</v>
      </c>
      <c r="L33" s="115">
        <v>0</v>
      </c>
      <c r="M33" s="115">
        <v>0</v>
      </c>
      <c r="N33" s="115">
        <v>0</v>
      </c>
      <c r="O33" s="115">
        <v>0</v>
      </c>
      <c r="P33" s="115">
        <v>0</v>
      </c>
      <c r="Q33" s="115">
        <v>0</v>
      </c>
      <c r="R33" s="115">
        <v>0</v>
      </c>
      <c r="S33" s="115">
        <v>0</v>
      </c>
      <c r="T33" s="110">
        <v>4</v>
      </c>
      <c r="U33">
        <v>5.5</v>
      </c>
      <c r="V33">
        <v>2.5</v>
      </c>
      <c r="W33"/>
      <c r="X33">
        <v>2.5</v>
      </c>
      <c r="Y33"/>
      <c r="Z33" s="68">
        <v>2.5</v>
      </c>
      <c r="AA33" s="68">
        <v>4</v>
      </c>
      <c r="AB33" s="68">
        <v>5.5</v>
      </c>
      <c r="AC33" s="68"/>
      <c r="AD33" s="68"/>
    </row>
    <row r="34" spans="1:30" ht="16.5">
      <c r="A34" t="s">
        <v>54</v>
      </c>
      <c r="B34" s="118">
        <v>0.5</v>
      </c>
      <c r="C34" s="115">
        <v>0</v>
      </c>
      <c r="D34" s="115">
        <v>0</v>
      </c>
      <c r="E34" s="115">
        <v>0</v>
      </c>
      <c r="F34" s="115">
        <v>0</v>
      </c>
      <c r="G34" s="115">
        <v>0</v>
      </c>
      <c r="H34" s="115">
        <v>0</v>
      </c>
      <c r="I34" s="115">
        <v>0</v>
      </c>
      <c r="J34" s="115">
        <v>0</v>
      </c>
      <c r="K34" s="115">
        <v>0</v>
      </c>
      <c r="L34" s="115">
        <v>0</v>
      </c>
      <c r="M34" s="115">
        <v>0</v>
      </c>
      <c r="N34" s="115">
        <v>0</v>
      </c>
      <c r="O34" s="115">
        <v>0</v>
      </c>
      <c r="P34" s="115">
        <v>0</v>
      </c>
      <c r="Q34" s="115">
        <v>0</v>
      </c>
      <c r="R34" s="115">
        <v>0</v>
      </c>
      <c r="S34" s="115">
        <v>0</v>
      </c>
      <c r="T34" s="110">
        <v>4</v>
      </c>
      <c r="U34">
        <v>5.5</v>
      </c>
      <c r="V34">
        <v>2.5</v>
      </c>
      <c r="W34" s="26"/>
      <c r="X34" s="26">
        <v>0.5</v>
      </c>
      <c r="Y34" s="26"/>
      <c r="Z34" s="68">
        <v>2.5</v>
      </c>
      <c r="AA34" s="68">
        <v>4</v>
      </c>
      <c r="AB34" s="68">
        <v>5.5</v>
      </c>
      <c r="AC34" s="68"/>
      <c r="AD34" s="68"/>
    </row>
    <row r="35" spans="1:30" ht="16.5">
      <c r="A35" t="s">
        <v>55</v>
      </c>
      <c r="B35" s="118">
        <v>0.7</v>
      </c>
      <c r="C35" s="115">
        <v>0</v>
      </c>
      <c r="D35" s="115">
        <v>0</v>
      </c>
      <c r="E35" s="115">
        <v>0</v>
      </c>
      <c r="F35" s="115">
        <v>0</v>
      </c>
      <c r="G35" s="115">
        <v>0</v>
      </c>
      <c r="H35" s="115">
        <v>0</v>
      </c>
      <c r="I35" s="115">
        <v>0</v>
      </c>
      <c r="J35" s="115">
        <v>0</v>
      </c>
      <c r="K35" s="115">
        <v>0</v>
      </c>
      <c r="L35" s="115">
        <v>0</v>
      </c>
      <c r="M35" s="115">
        <v>0</v>
      </c>
      <c r="N35" s="115">
        <v>0</v>
      </c>
      <c r="O35" s="115">
        <v>0</v>
      </c>
      <c r="P35" s="115">
        <v>0</v>
      </c>
      <c r="Q35" s="115">
        <v>0</v>
      </c>
      <c r="R35" s="115">
        <v>0</v>
      </c>
      <c r="S35" s="115">
        <v>0</v>
      </c>
      <c r="T35" s="110">
        <v>4</v>
      </c>
      <c r="U35">
        <v>5.5</v>
      </c>
      <c r="V35">
        <v>2.5</v>
      </c>
      <c r="W35" s="26"/>
      <c r="X35" s="26">
        <v>0.7</v>
      </c>
      <c r="Y35" s="26"/>
      <c r="Z35" s="68">
        <v>2.5</v>
      </c>
      <c r="AA35" s="68">
        <v>4</v>
      </c>
      <c r="AB35" s="68">
        <v>5.5</v>
      </c>
      <c r="AC35" s="68"/>
      <c r="AD35" s="68"/>
    </row>
    <row r="36" spans="1:30" ht="16.5">
      <c r="A36" t="s">
        <v>56</v>
      </c>
      <c r="B36" s="118">
        <v>-0.1</v>
      </c>
      <c r="C36" s="115">
        <v>0</v>
      </c>
      <c r="D36" s="115">
        <v>0</v>
      </c>
      <c r="E36" s="115">
        <v>0</v>
      </c>
      <c r="F36" s="115">
        <v>0</v>
      </c>
      <c r="G36" s="115">
        <v>0</v>
      </c>
      <c r="H36" s="115">
        <v>0</v>
      </c>
      <c r="I36" s="115">
        <v>0</v>
      </c>
      <c r="J36" s="115">
        <v>0</v>
      </c>
      <c r="K36" s="115">
        <v>0</v>
      </c>
      <c r="L36" s="115">
        <v>0</v>
      </c>
      <c r="M36" s="115">
        <v>0</v>
      </c>
      <c r="N36" s="115">
        <v>0</v>
      </c>
      <c r="O36" s="115">
        <v>0</v>
      </c>
      <c r="P36" s="115">
        <v>0</v>
      </c>
      <c r="Q36" s="115">
        <v>0</v>
      </c>
      <c r="R36" s="115">
        <v>0</v>
      </c>
      <c r="S36" s="115">
        <v>0</v>
      </c>
      <c r="T36" s="110">
        <v>4</v>
      </c>
      <c r="U36">
        <v>5.5</v>
      </c>
      <c r="V36">
        <v>2.5</v>
      </c>
      <c r="W36" s="26"/>
      <c r="X36" s="26">
        <v>-0.1</v>
      </c>
      <c r="Y36" s="26"/>
      <c r="Z36" s="68">
        <v>2.5</v>
      </c>
      <c r="AA36" s="68">
        <v>4</v>
      </c>
      <c r="AB36" s="68">
        <v>5.5</v>
      </c>
      <c r="AC36" s="68"/>
      <c r="AD36" s="68"/>
    </row>
    <row r="37" spans="1:30" ht="16.5">
      <c r="A37" t="s">
        <v>57</v>
      </c>
      <c r="B37" s="118">
        <v>1.7</v>
      </c>
      <c r="C37" s="119">
        <v>0</v>
      </c>
      <c r="D37" s="119">
        <v>0</v>
      </c>
      <c r="E37" s="119">
        <v>0</v>
      </c>
      <c r="F37" s="119">
        <v>0</v>
      </c>
      <c r="G37" s="119">
        <v>0</v>
      </c>
      <c r="H37" s="119">
        <v>0</v>
      </c>
      <c r="I37" s="119">
        <v>0</v>
      </c>
      <c r="J37" s="119">
        <v>0</v>
      </c>
      <c r="K37" s="119">
        <v>0</v>
      </c>
      <c r="L37" s="119">
        <v>0</v>
      </c>
      <c r="M37" s="119">
        <v>0</v>
      </c>
      <c r="N37" s="119">
        <v>0</v>
      </c>
      <c r="O37" s="119">
        <v>0</v>
      </c>
      <c r="P37" s="119">
        <v>0</v>
      </c>
      <c r="Q37" s="119">
        <v>0</v>
      </c>
      <c r="R37" s="119">
        <v>0</v>
      </c>
      <c r="S37" s="119">
        <v>0</v>
      </c>
      <c r="T37" s="110">
        <v>4</v>
      </c>
      <c r="U37">
        <v>5.5</v>
      </c>
      <c r="V37">
        <v>2.5</v>
      </c>
      <c r="W37" s="26"/>
      <c r="X37" s="26">
        <v>1.7</v>
      </c>
      <c r="Y37" s="26"/>
      <c r="Z37" s="68">
        <v>2.5</v>
      </c>
      <c r="AA37" s="68">
        <v>4</v>
      </c>
      <c r="AB37" s="68">
        <v>5.5</v>
      </c>
      <c r="AC37" s="68"/>
      <c r="AD37" s="68"/>
    </row>
    <row r="38" spans="1:30" ht="16.5">
      <c r="A38" t="s">
        <v>58</v>
      </c>
      <c r="B38" s="118">
        <v>1.4</v>
      </c>
      <c r="C38" s="119">
        <v>0</v>
      </c>
      <c r="D38" s="119">
        <v>0</v>
      </c>
      <c r="E38" s="119">
        <v>0</v>
      </c>
      <c r="F38" s="119">
        <v>0</v>
      </c>
      <c r="G38" s="119">
        <v>0</v>
      </c>
      <c r="H38" s="119">
        <v>0</v>
      </c>
      <c r="I38" s="119">
        <v>0</v>
      </c>
      <c r="J38" s="119">
        <v>0</v>
      </c>
      <c r="K38" s="119">
        <v>0</v>
      </c>
      <c r="L38" s="119">
        <v>0</v>
      </c>
      <c r="M38" s="119">
        <v>0</v>
      </c>
      <c r="N38" s="119">
        <v>0</v>
      </c>
      <c r="O38" s="119">
        <v>0</v>
      </c>
      <c r="P38" s="119">
        <v>0</v>
      </c>
      <c r="Q38" s="119">
        <v>0</v>
      </c>
      <c r="R38" s="119">
        <v>0</v>
      </c>
      <c r="S38" s="119">
        <v>0</v>
      </c>
      <c r="T38" s="110">
        <v>4</v>
      </c>
      <c r="U38">
        <v>5.5</v>
      </c>
      <c r="V38">
        <v>2.5</v>
      </c>
      <c r="W38" s="116"/>
      <c r="X38" s="116">
        <v>1.4</v>
      </c>
      <c r="Y38" s="116"/>
      <c r="Z38" s="68">
        <v>2.5</v>
      </c>
      <c r="AA38" s="68">
        <v>4</v>
      </c>
      <c r="AB38" s="68">
        <v>5.5</v>
      </c>
      <c r="AC38" s="68"/>
      <c r="AD38" s="68"/>
    </row>
    <row r="39" spans="1:30" ht="16.5">
      <c r="A39" t="s">
        <v>59</v>
      </c>
      <c r="B39" s="118">
        <v>3.6</v>
      </c>
      <c r="C39" s="119">
        <v>0</v>
      </c>
      <c r="D39" s="119">
        <v>0</v>
      </c>
      <c r="E39" s="119">
        <v>0</v>
      </c>
      <c r="F39" s="119">
        <v>0</v>
      </c>
      <c r="G39" s="119">
        <v>0</v>
      </c>
      <c r="H39" s="119">
        <v>0</v>
      </c>
      <c r="I39" s="119">
        <v>0</v>
      </c>
      <c r="J39" s="119">
        <v>0</v>
      </c>
      <c r="K39" s="119">
        <v>0</v>
      </c>
      <c r="L39" s="119">
        <v>0</v>
      </c>
      <c r="M39" s="119">
        <v>0</v>
      </c>
      <c r="N39" s="119">
        <v>0</v>
      </c>
      <c r="O39" s="119">
        <v>0</v>
      </c>
      <c r="P39" s="119">
        <v>0</v>
      </c>
      <c r="Q39" s="119">
        <v>0</v>
      </c>
      <c r="R39" s="119">
        <v>0</v>
      </c>
      <c r="S39" s="119">
        <v>0</v>
      </c>
      <c r="T39" s="110">
        <v>4</v>
      </c>
      <c r="U39">
        <v>5.5</v>
      </c>
      <c r="V39">
        <v>2.5</v>
      </c>
      <c r="W39" s="116"/>
      <c r="X39" s="116">
        <v>3.6</v>
      </c>
      <c r="Y39" s="116"/>
      <c r="Z39" s="68">
        <v>2.5</v>
      </c>
      <c r="AA39" s="68">
        <v>4</v>
      </c>
      <c r="AB39" s="68">
        <v>5.5</v>
      </c>
      <c r="AC39" s="68"/>
      <c r="AD39" s="68"/>
    </row>
    <row r="40" spans="1:30" ht="16.5">
      <c r="A40" t="s">
        <v>60</v>
      </c>
      <c r="B40" s="118">
        <v>5.8</v>
      </c>
      <c r="C40" s="119">
        <v>0</v>
      </c>
      <c r="D40" s="119">
        <v>0</v>
      </c>
      <c r="E40" s="119">
        <v>0</v>
      </c>
      <c r="F40" s="119">
        <v>0</v>
      </c>
      <c r="G40" s="119">
        <v>0</v>
      </c>
      <c r="H40" s="119">
        <v>0</v>
      </c>
      <c r="I40" s="119">
        <v>0</v>
      </c>
      <c r="J40" s="119">
        <v>0</v>
      </c>
      <c r="K40" s="119">
        <v>0</v>
      </c>
      <c r="L40" s="119">
        <v>0</v>
      </c>
      <c r="M40" s="119">
        <v>0</v>
      </c>
      <c r="N40" s="119">
        <v>0</v>
      </c>
      <c r="O40" s="119">
        <v>0</v>
      </c>
      <c r="P40" s="119">
        <v>0</v>
      </c>
      <c r="Q40" s="119">
        <v>0</v>
      </c>
      <c r="R40" s="119">
        <v>0</v>
      </c>
      <c r="S40" s="119">
        <v>0</v>
      </c>
      <c r="T40" s="110">
        <v>4</v>
      </c>
      <c r="U40">
        <v>5.5</v>
      </c>
      <c r="V40">
        <v>2.5</v>
      </c>
      <c r="W40" s="116"/>
      <c r="X40" s="116">
        <v>5.7</v>
      </c>
      <c r="Y40" s="116"/>
      <c r="Z40" s="68">
        <v>2.5</v>
      </c>
      <c r="AA40" s="68">
        <v>4</v>
      </c>
      <c r="AB40" s="68">
        <v>5.5</v>
      </c>
      <c r="AC40" s="68"/>
      <c r="AD40" s="68"/>
    </row>
    <row r="41" spans="1:30" ht="16.5">
      <c r="A41" t="s">
        <v>61</v>
      </c>
      <c r="B41" s="118">
        <v>6.5</v>
      </c>
      <c r="C41" s="119">
        <v>0</v>
      </c>
      <c r="D41" s="119">
        <v>0</v>
      </c>
      <c r="E41" s="119">
        <v>0</v>
      </c>
      <c r="F41" s="119">
        <v>0</v>
      </c>
      <c r="G41" s="119">
        <v>0</v>
      </c>
      <c r="H41" s="119">
        <v>0</v>
      </c>
      <c r="I41" s="119">
        <v>0</v>
      </c>
      <c r="J41" s="119">
        <v>0</v>
      </c>
      <c r="K41" s="119">
        <v>0</v>
      </c>
      <c r="L41" s="119">
        <v>0</v>
      </c>
      <c r="M41" s="119">
        <v>0</v>
      </c>
      <c r="N41" s="119">
        <v>0</v>
      </c>
      <c r="O41" s="119">
        <v>0</v>
      </c>
      <c r="P41" s="119">
        <v>0</v>
      </c>
      <c r="Q41" s="119">
        <v>0</v>
      </c>
      <c r="R41" s="119">
        <v>0</v>
      </c>
      <c r="S41" s="119">
        <v>0</v>
      </c>
      <c r="T41" s="110">
        <v>4</v>
      </c>
      <c r="U41">
        <v>5.5</v>
      </c>
      <c r="V41">
        <v>2.5</v>
      </c>
      <c r="W41" s="116"/>
      <c r="X41" s="116">
        <v>6.5</v>
      </c>
      <c r="Y41" s="116"/>
      <c r="Z41" s="68">
        <v>2.5</v>
      </c>
      <c r="AA41" s="68">
        <v>4</v>
      </c>
      <c r="AB41" s="68">
        <v>5.5</v>
      </c>
      <c r="AC41" s="68"/>
      <c r="AD41" s="68"/>
    </row>
    <row r="42" spans="1:30" ht="16.5">
      <c r="A42" t="s">
        <v>62</v>
      </c>
      <c r="B42" s="118">
        <v>8.9</v>
      </c>
      <c r="C42" s="119">
        <v>0</v>
      </c>
      <c r="D42" s="119">
        <v>0</v>
      </c>
      <c r="E42" s="119">
        <v>0</v>
      </c>
      <c r="F42" s="119">
        <v>0</v>
      </c>
      <c r="G42" s="119">
        <v>0</v>
      </c>
      <c r="H42" s="119">
        <v>0</v>
      </c>
      <c r="I42" s="119">
        <v>0</v>
      </c>
      <c r="J42" s="119">
        <v>0</v>
      </c>
      <c r="K42" s="119">
        <v>0</v>
      </c>
      <c r="L42" s="119">
        <v>0</v>
      </c>
      <c r="M42" s="119">
        <v>0</v>
      </c>
      <c r="N42" s="119">
        <v>0</v>
      </c>
      <c r="O42" s="119">
        <v>0</v>
      </c>
      <c r="P42" s="119">
        <v>0</v>
      </c>
      <c r="Q42" s="119">
        <v>0</v>
      </c>
      <c r="R42" s="119">
        <v>0</v>
      </c>
      <c r="S42" s="119">
        <v>0</v>
      </c>
      <c r="T42" s="110">
        <v>4</v>
      </c>
      <c r="U42">
        <v>5.5</v>
      </c>
      <c r="V42">
        <v>2.5</v>
      </c>
      <c r="W42" s="116"/>
      <c r="X42" s="116">
        <v>8.9</v>
      </c>
      <c r="Y42" s="116"/>
      <c r="Z42" s="68">
        <v>2.5</v>
      </c>
      <c r="AA42" s="68">
        <v>4</v>
      </c>
      <c r="AB42" s="68">
        <v>5.5</v>
      </c>
      <c r="AC42" s="68"/>
      <c r="AD42" s="68"/>
    </row>
    <row r="43" spans="1:30" ht="16.5">
      <c r="A43" t="s">
        <v>63</v>
      </c>
      <c r="B43" s="118">
        <v>7.7</v>
      </c>
      <c r="C43" s="119">
        <v>0</v>
      </c>
      <c r="D43" s="119">
        <v>0</v>
      </c>
      <c r="E43" s="119">
        <v>0</v>
      </c>
      <c r="F43" s="119">
        <v>0</v>
      </c>
      <c r="G43" s="119">
        <v>0</v>
      </c>
      <c r="H43" s="119">
        <v>0</v>
      </c>
      <c r="I43" s="119">
        <v>0</v>
      </c>
      <c r="J43" s="119">
        <v>0</v>
      </c>
      <c r="K43" s="119">
        <v>0</v>
      </c>
      <c r="L43" s="119">
        <v>0</v>
      </c>
      <c r="M43" s="119">
        <v>0</v>
      </c>
      <c r="N43" s="119">
        <v>0</v>
      </c>
      <c r="O43" s="119">
        <v>0</v>
      </c>
      <c r="P43" s="119">
        <v>0</v>
      </c>
      <c r="Q43" s="119">
        <v>0</v>
      </c>
      <c r="R43" s="119">
        <v>0</v>
      </c>
      <c r="S43" s="119">
        <v>0</v>
      </c>
      <c r="T43" s="110">
        <v>4</v>
      </c>
      <c r="U43">
        <v>5.5</v>
      </c>
      <c r="V43">
        <v>2.5</v>
      </c>
      <c r="W43" s="116"/>
      <c r="X43" s="116">
        <v>7.7</v>
      </c>
      <c r="Y43" s="116"/>
      <c r="Z43" s="68">
        <v>2.5</v>
      </c>
      <c r="AA43" s="68">
        <v>4</v>
      </c>
      <c r="AB43" s="68">
        <v>5.5</v>
      </c>
      <c r="AC43" s="68"/>
      <c r="AD43" s="68"/>
    </row>
    <row r="44" spans="1:30" ht="16.5">
      <c r="A44" t="s">
        <v>64</v>
      </c>
      <c r="B44" s="118">
        <v>7.4</v>
      </c>
      <c r="C44" s="119">
        <v>0</v>
      </c>
      <c r="D44" s="119">
        <v>0</v>
      </c>
      <c r="E44" s="119">
        <v>0</v>
      </c>
      <c r="F44" s="119">
        <v>0</v>
      </c>
      <c r="G44" s="119">
        <v>0</v>
      </c>
      <c r="H44" s="119">
        <v>0</v>
      </c>
      <c r="I44" s="119">
        <v>0</v>
      </c>
      <c r="J44" s="119">
        <v>0</v>
      </c>
      <c r="K44" s="119">
        <v>0</v>
      </c>
      <c r="L44" s="119">
        <v>0</v>
      </c>
      <c r="M44" s="119">
        <v>0</v>
      </c>
      <c r="N44" s="119">
        <v>0</v>
      </c>
      <c r="O44" s="119">
        <v>0</v>
      </c>
      <c r="P44" s="119">
        <v>0</v>
      </c>
      <c r="Q44" s="119">
        <v>0</v>
      </c>
      <c r="R44" s="119">
        <v>0</v>
      </c>
      <c r="S44" s="119">
        <v>0</v>
      </c>
      <c r="T44">
        <v>4</v>
      </c>
      <c r="U44">
        <v>5.5</v>
      </c>
      <c r="V44">
        <v>2.5</v>
      </c>
      <c r="W44" s="116"/>
      <c r="X44" s="116">
        <v>7.4</v>
      </c>
      <c r="Y44" s="116"/>
      <c r="Z44" s="68">
        <v>2.5</v>
      </c>
      <c r="AA44" s="68">
        <v>4</v>
      </c>
      <c r="AB44" s="68">
        <v>5.5</v>
      </c>
      <c r="AC44" s="68"/>
      <c r="AD44" s="68"/>
    </row>
    <row r="45" spans="1:30" ht="16.5">
      <c r="A45" t="s">
        <v>65</v>
      </c>
      <c r="B45" s="118">
        <v>10.27</v>
      </c>
      <c r="C45" s="118">
        <v>0</v>
      </c>
      <c r="D45" s="118">
        <v>0</v>
      </c>
      <c r="E45" s="118">
        <v>0</v>
      </c>
      <c r="F45" s="118">
        <v>0</v>
      </c>
      <c r="G45" s="118">
        <v>0</v>
      </c>
      <c r="H45" s="118">
        <v>0</v>
      </c>
      <c r="I45" s="118">
        <v>0</v>
      </c>
      <c r="J45" s="118">
        <v>0</v>
      </c>
      <c r="K45" s="118">
        <v>0</v>
      </c>
      <c r="L45" s="118">
        <v>0</v>
      </c>
      <c r="M45" s="118">
        <v>0</v>
      </c>
      <c r="N45" s="118">
        <v>0</v>
      </c>
      <c r="O45" s="118">
        <v>0</v>
      </c>
      <c r="P45" s="118">
        <v>0</v>
      </c>
      <c r="Q45" s="118">
        <v>0</v>
      </c>
      <c r="R45" s="118">
        <v>0</v>
      </c>
      <c r="S45" s="118">
        <v>0</v>
      </c>
      <c r="T45">
        <v>4</v>
      </c>
      <c r="U45">
        <v>5.5</v>
      </c>
      <c r="V45">
        <v>2.5</v>
      </c>
      <c r="W45" s="156"/>
      <c r="X45" s="116">
        <v>10.27</v>
      </c>
      <c r="Y45" s="156"/>
      <c r="Z45" s="68">
        <v>2.5</v>
      </c>
      <c r="AA45" s="68">
        <v>4</v>
      </c>
      <c r="AB45" s="68">
        <v>5.5</v>
      </c>
      <c r="AC45" s="68"/>
      <c r="AD45" s="68"/>
    </row>
    <row r="46" spans="1:30" ht="16.5">
      <c r="A46" t="s">
        <v>66</v>
      </c>
      <c r="B46" s="118">
        <v>9.9151144159478548</v>
      </c>
      <c r="C46" s="118">
        <v>0</v>
      </c>
      <c r="D46" s="118">
        <v>0</v>
      </c>
      <c r="E46" s="118">
        <v>0</v>
      </c>
      <c r="F46" s="118">
        <v>0</v>
      </c>
      <c r="G46" s="118">
        <v>0</v>
      </c>
      <c r="H46" s="118">
        <v>0</v>
      </c>
      <c r="I46" s="118">
        <v>0</v>
      </c>
      <c r="J46" s="118">
        <v>0</v>
      </c>
      <c r="K46" s="118">
        <v>0</v>
      </c>
      <c r="L46" s="118">
        <v>0</v>
      </c>
      <c r="M46" s="118">
        <v>0</v>
      </c>
      <c r="N46" s="118">
        <v>0</v>
      </c>
      <c r="O46" s="118">
        <v>0</v>
      </c>
      <c r="P46" s="118">
        <v>0</v>
      </c>
      <c r="Q46" s="118">
        <v>0</v>
      </c>
      <c r="R46" s="118">
        <v>0</v>
      </c>
      <c r="S46" s="118">
        <v>0</v>
      </c>
      <c r="T46">
        <v>4</v>
      </c>
      <c r="U46">
        <v>5.5</v>
      </c>
      <c r="V46">
        <v>2.5</v>
      </c>
      <c r="W46" s="120"/>
      <c r="X46" s="120">
        <v>9.9151144159478548</v>
      </c>
      <c r="Y46" s="120"/>
      <c r="Z46" s="68">
        <v>2.5</v>
      </c>
      <c r="AA46" s="68">
        <v>4</v>
      </c>
      <c r="AB46" s="68">
        <v>5.5</v>
      </c>
      <c r="AC46" s="113"/>
      <c r="AD46" s="113"/>
    </row>
    <row r="47" spans="1:30" ht="16.5">
      <c r="A47" t="s">
        <v>67</v>
      </c>
      <c r="B47" s="118">
        <v>8.3050314000890069</v>
      </c>
      <c r="C47" s="118">
        <v>0</v>
      </c>
      <c r="D47" s="118">
        <v>0</v>
      </c>
      <c r="E47" s="118">
        <v>0</v>
      </c>
      <c r="F47" s="118">
        <v>0</v>
      </c>
      <c r="G47" s="118">
        <v>0</v>
      </c>
      <c r="H47" s="118">
        <v>0</v>
      </c>
      <c r="I47" s="118">
        <v>0</v>
      </c>
      <c r="J47" s="118">
        <v>0</v>
      </c>
      <c r="K47" s="118">
        <v>0</v>
      </c>
      <c r="L47" s="118">
        <v>0</v>
      </c>
      <c r="M47" s="118">
        <v>0</v>
      </c>
      <c r="N47" s="118">
        <v>0</v>
      </c>
      <c r="O47" s="118">
        <v>0</v>
      </c>
      <c r="P47" s="118">
        <v>0</v>
      </c>
      <c r="Q47" s="118">
        <v>0</v>
      </c>
      <c r="R47" s="118">
        <v>0</v>
      </c>
      <c r="S47" s="118">
        <v>0</v>
      </c>
      <c r="T47">
        <v>4</v>
      </c>
      <c r="U47">
        <v>5.5</v>
      </c>
      <c r="V47">
        <v>2.5</v>
      </c>
      <c r="W47" s="120"/>
      <c r="X47" s="120">
        <v>8.3038746400000001</v>
      </c>
      <c r="Y47" s="120"/>
      <c r="Z47" s="68">
        <v>2.5</v>
      </c>
      <c r="AA47" s="68">
        <v>4</v>
      </c>
      <c r="AB47" s="68">
        <v>5.5</v>
      </c>
      <c r="AC47" s="68"/>
      <c r="AD47" s="68"/>
    </row>
    <row r="48" spans="1:30" ht="16.5">
      <c r="A48" t="s">
        <v>68</v>
      </c>
      <c r="B48" s="118">
        <v>5.4543570386767612</v>
      </c>
      <c r="C48" s="118">
        <v>0</v>
      </c>
      <c r="D48" s="118">
        <v>0</v>
      </c>
      <c r="E48" s="118">
        <v>0</v>
      </c>
      <c r="F48" s="118">
        <v>0</v>
      </c>
      <c r="G48" s="118">
        <v>0</v>
      </c>
      <c r="H48" s="118">
        <v>0</v>
      </c>
      <c r="I48" s="118">
        <v>0</v>
      </c>
      <c r="J48" s="118">
        <v>0</v>
      </c>
      <c r="K48" s="118">
        <v>0</v>
      </c>
      <c r="L48" s="118">
        <v>0</v>
      </c>
      <c r="M48" s="118">
        <v>0</v>
      </c>
      <c r="N48" s="118">
        <v>0</v>
      </c>
      <c r="O48" s="118">
        <v>0</v>
      </c>
      <c r="P48" s="118">
        <v>0</v>
      </c>
      <c r="Q48" s="118">
        <v>0</v>
      </c>
      <c r="R48" s="118">
        <v>0</v>
      </c>
      <c r="S48" s="118">
        <v>0</v>
      </c>
      <c r="T48">
        <v>4</v>
      </c>
      <c r="U48">
        <v>5.5</v>
      </c>
      <c r="V48">
        <v>2.5</v>
      </c>
      <c r="W48" s="120"/>
      <c r="X48" s="116">
        <v>5.4543570386767612</v>
      </c>
      <c r="Y48" s="120"/>
      <c r="Z48" s="68">
        <v>2.5</v>
      </c>
      <c r="AA48" s="68">
        <v>4</v>
      </c>
      <c r="AB48" s="68">
        <v>5.5</v>
      </c>
      <c r="AC48" s="68"/>
      <c r="AD48" s="68"/>
    </row>
    <row r="49" spans="1:30" ht="16.5">
      <c r="A49" t="s">
        <v>69</v>
      </c>
      <c r="B49" s="118">
        <v>-0.50420047899999998</v>
      </c>
      <c r="C49" s="118">
        <v>0</v>
      </c>
      <c r="D49" s="118">
        <v>0</v>
      </c>
      <c r="E49" s="118">
        <v>0</v>
      </c>
      <c r="F49" s="118">
        <v>0</v>
      </c>
      <c r="G49" s="118">
        <v>0</v>
      </c>
      <c r="H49" s="118">
        <v>0</v>
      </c>
      <c r="I49" s="118">
        <v>0</v>
      </c>
      <c r="J49" s="118">
        <v>0</v>
      </c>
      <c r="K49" s="118">
        <v>0</v>
      </c>
      <c r="L49" s="118">
        <v>0</v>
      </c>
      <c r="M49" s="118">
        <v>0</v>
      </c>
      <c r="N49" s="118">
        <v>0</v>
      </c>
      <c r="O49" s="118">
        <v>0</v>
      </c>
      <c r="P49" s="118">
        <v>0</v>
      </c>
      <c r="Q49" s="118">
        <v>0</v>
      </c>
      <c r="R49" s="118">
        <v>0</v>
      </c>
      <c r="S49" s="118">
        <v>0</v>
      </c>
      <c r="T49">
        <v>4</v>
      </c>
      <c r="U49">
        <v>5.5</v>
      </c>
      <c r="V49">
        <v>2.5</v>
      </c>
      <c r="W49" s="120"/>
      <c r="X49" s="116">
        <v>-0.50420047899999998</v>
      </c>
      <c r="Y49" s="120">
        <v>-0.50420047899999998</v>
      </c>
      <c r="Z49" s="68">
        <v>2.5</v>
      </c>
      <c r="AA49" s="68">
        <v>4</v>
      </c>
      <c r="AB49" s="68">
        <v>5.5</v>
      </c>
      <c r="AC49" s="68"/>
      <c r="AD49" s="68"/>
    </row>
    <row r="50" spans="1:30" ht="16.5">
      <c r="A50" t="s">
        <v>70</v>
      </c>
      <c r="B50" s="118">
        <v>7.8299999999999995E-2</v>
      </c>
      <c r="C50" s="118">
        <v>0</v>
      </c>
      <c r="D50" s="118">
        <v>0</v>
      </c>
      <c r="E50" s="118">
        <v>0</v>
      </c>
      <c r="F50" s="118">
        <v>0</v>
      </c>
      <c r="G50" s="118">
        <v>0</v>
      </c>
      <c r="H50" s="118">
        <v>0</v>
      </c>
      <c r="I50" s="118">
        <v>0</v>
      </c>
      <c r="J50" s="118">
        <v>0</v>
      </c>
      <c r="K50" s="118">
        <v>0</v>
      </c>
      <c r="L50" s="118">
        <v>0</v>
      </c>
      <c r="M50" s="118">
        <v>0</v>
      </c>
      <c r="N50" s="118">
        <v>0</v>
      </c>
      <c r="O50" s="118">
        <v>0</v>
      </c>
      <c r="P50" s="118">
        <v>0</v>
      </c>
      <c r="Q50" s="118">
        <v>0</v>
      </c>
      <c r="R50" s="118">
        <v>0</v>
      </c>
      <c r="S50" s="118">
        <v>0</v>
      </c>
      <c r="T50">
        <v>4</v>
      </c>
      <c r="U50">
        <v>5.5</v>
      </c>
      <c r="V50">
        <v>2.5</v>
      </c>
      <c r="W50" s="120">
        <v>7.8339893600000002E-2</v>
      </c>
      <c r="X50" s="116">
        <v>7.8339893600000002E-2</v>
      </c>
      <c r="Y50" s="120">
        <v>-0.37592918600000003</v>
      </c>
      <c r="Z50" s="68">
        <v>2.5</v>
      </c>
      <c r="AA50" s="68">
        <v>4</v>
      </c>
      <c r="AB50" s="68">
        <v>5.5</v>
      </c>
      <c r="AC50" s="68"/>
      <c r="AD50" s="68"/>
    </row>
    <row r="51" spans="1:30" ht="16.5">
      <c r="A51" t="s">
        <v>71</v>
      </c>
      <c r="B51" s="118">
        <v>-0.83556302455313125</v>
      </c>
      <c r="C51" s="118">
        <v>0.19285723760863904</v>
      </c>
      <c r="D51" s="118">
        <v>0.13011986262275921</v>
      </c>
      <c r="E51" s="118">
        <v>0.10341514192898216</v>
      </c>
      <c r="F51" s="118">
        <v>8.8720983516226259E-2</v>
      </c>
      <c r="G51" s="118">
        <v>7.9674185234840711E-2</v>
      </c>
      <c r="H51" s="118">
        <v>7.3830006447311192E-2</v>
      </c>
      <c r="I51" s="118">
        <v>7.0057456266426676E-2</v>
      </c>
      <c r="J51" s="118">
        <v>6.7781399706103973E-2</v>
      </c>
      <c r="K51" s="118">
        <v>0.13577589958166625</v>
      </c>
      <c r="L51" s="118">
        <v>7.018185515838038E-2</v>
      </c>
      <c r="M51" s="118">
        <v>7.2538517495562393E-2</v>
      </c>
      <c r="N51" s="118">
        <v>7.6444671271090225E-2</v>
      </c>
      <c r="O51" s="118">
        <v>8.2495819682962601E-2</v>
      </c>
      <c r="P51" s="118">
        <v>9.186300727991803E-2</v>
      </c>
      <c r="Q51" s="118">
        <v>0.10707755436613642</v>
      </c>
      <c r="R51" s="118">
        <v>0.13472801375325494</v>
      </c>
      <c r="S51" s="118">
        <v>0.19968721175398807</v>
      </c>
      <c r="T51">
        <v>4</v>
      </c>
      <c r="U51">
        <v>5.5</v>
      </c>
      <c r="V51">
        <v>2.5</v>
      </c>
      <c r="W51" s="120">
        <v>3.7600000000000001E-2</v>
      </c>
      <c r="X51" s="116"/>
      <c r="Y51" s="120">
        <v>0.20604288700000001</v>
      </c>
      <c r="Z51" s="68">
        <v>2.5</v>
      </c>
      <c r="AA51" s="68">
        <v>4</v>
      </c>
      <c r="AB51" s="68">
        <v>5.5</v>
      </c>
      <c r="AC51" s="113"/>
      <c r="AD51" s="113"/>
    </row>
    <row r="52" spans="1:30" ht="16.5">
      <c r="A52" t="s">
        <v>72</v>
      </c>
      <c r="B52" s="118">
        <v>-0.24843473214168307</v>
      </c>
      <c r="C52" s="118">
        <v>0.51428596695637085</v>
      </c>
      <c r="D52" s="118">
        <v>0.34698630032735767</v>
      </c>
      <c r="E52" s="118">
        <v>0.27577371181061916</v>
      </c>
      <c r="F52" s="118">
        <v>0.23658928937660351</v>
      </c>
      <c r="G52" s="118">
        <v>0.21246449395957501</v>
      </c>
      <c r="H52" s="118">
        <v>0.19688001719282999</v>
      </c>
      <c r="I52" s="118">
        <v>0.18681988337713773</v>
      </c>
      <c r="J52" s="118">
        <v>0.18075039921627711</v>
      </c>
      <c r="K52" s="118">
        <v>0.36206906555110985</v>
      </c>
      <c r="L52" s="118">
        <v>0.18715161375568101</v>
      </c>
      <c r="M52" s="118">
        <v>0.19343604665483349</v>
      </c>
      <c r="N52" s="118">
        <v>0.20385245672290742</v>
      </c>
      <c r="O52" s="118">
        <v>0.21998885248790012</v>
      </c>
      <c r="P52" s="118">
        <v>0.24496801941311475</v>
      </c>
      <c r="Q52" s="118">
        <v>0.28554014497636393</v>
      </c>
      <c r="R52" s="118">
        <v>0.35927470334201317</v>
      </c>
      <c r="S52" s="118">
        <v>0.53249923134396848</v>
      </c>
      <c r="T52">
        <v>4</v>
      </c>
      <c r="U52">
        <v>5.5</v>
      </c>
      <c r="V52">
        <v>2.5</v>
      </c>
      <c r="W52" s="120">
        <v>2.08</v>
      </c>
      <c r="X52" s="116"/>
      <c r="Y52" s="120">
        <v>1.7511237900000001</v>
      </c>
      <c r="Z52" s="68">
        <v>2.5</v>
      </c>
      <c r="AA52" s="68">
        <v>4</v>
      </c>
      <c r="AB52" s="68">
        <v>5.5</v>
      </c>
      <c r="AC52" s="113">
        <v>10</v>
      </c>
      <c r="AD52" s="113"/>
    </row>
    <row r="53" spans="1:30" ht="16.5">
      <c r="A53" t="s">
        <v>73</v>
      </c>
      <c r="B53" s="118">
        <v>0.92051092634060638</v>
      </c>
      <c r="C53" s="118">
        <v>0.57857171282591713</v>
      </c>
      <c r="D53" s="118">
        <v>0.39035958786827729</v>
      </c>
      <c r="E53" s="118">
        <v>0.31024542578694647</v>
      </c>
      <c r="F53" s="118">
        <v>0.26616295054867933</v>
      </c>
      <c r="G53" s="118">
        <v>0.23902255570452136</v>
      </c>
      <c r="H53" s="118">
        <v>0.22149001934193402</v>
      </c>
      <c r="I53" s="118">
        <v>0.21017236879928003</v>
      </c>
      <c r="J53" s="118">
        <v>0.20334419911831203</v>
      </c>
      <c r="K53" s="118">
        <v>0.4073276987449983</v>
      </c>
      <c r="L53" s="118">
        <v>0.21054556547514114</v>
      </c>
      <c r="M53" s="118">
        <v>0.21761555248668696</v>
      </c>
      <c r="N53" s="118">
        <v>0.22933401381327112</v>
      </c>
      <c r="O53" s="118">
        <v>0.24748745904888736</v>
      </c>
      <c r="P53" s="118">
        <v>0.27558902183975409</v>
      </c>
      <c r="Q53" s="118">
        <v>0.32123266309841014</v>
      </c>
      <c r="R53" s="118">
        <v>0.40418404125976437</v>
      </c>
      <c r="S53" s="118">
        <v>0.59906163526196465</v>
      </c>
      <c r="T53">
        <v>4</v>
      </c>
      <c r="U53">
        <v>5.5</v>
      </c>
      <c r="V53">
        <v>2.5</v>
      </c>
      <c r="W53" s="120">
        <v>3.54</v>
      </c>
      <c r="X53" s="116"/>
      <c r="Y53" s="120">
        <v>3.5458815600000002</v>
      </c>
      <c r="Z53" s="68">
        <v>2.5</v>
      </c>
      <c r="AA53" s="68">
        <v>4</v>
      </c>
      <c r="AB53" s="68">
        <v>5.5</v>
      </c>
      <c r="AC53" s="113"/>
      <c r="AD53" s="113"/>
    </row>
    <row r="54" spans="1:30" ht="16.5">
      <c r="A54" t="s">
        <v>74</v>
      </c>
      <c r="B54" s="118">
        <v>0.18945658482289573</v>
      </c>
      <c r="C54" s="118">
        <v>0.64285745869546362</v>
      </c>
      <c r="D54" s="118">
        <v>0.43373287540919714</v>
      </c>
      <c r="E54" s="118">
        <v>0.34471713976327401</v>
      </c>
      <c r="F54" s="118">
        <v>0.29573661172075405</v>
      </c>
      <c r="G54" s="118">
        <v>0.26558061744946904</v>
      </c>
      <c r="H54" s="118">
        <v>0.2461000214910376</v>
      </c>
      <c r="I54" s="118">
        <v>0.23352485422142211</v>
      </c>
      <c r="J54" s="118">
        <v>0.2259379990203465</v>
      </c>
      <c r="K54" s="118">
        <v>0.45258633193888764</v>
      </c>
      <c r="L54" s="118">
        <v>0.23393951719460127</v>
      </c>
      <c r="M54" s="118">
        <v>0.24179505831854131</v>
      </c>
      <c r="N54" s="118">
        <v>0.25481557090363394</v>
      </c>
      <c r="O54" s="118">
        <v>0.27498606560987504</v>
      </c>
      <c r="P54" s="118">
        <v>0.30621002426639343</v>
      </c>
      <c r="Q54" s="118">
        <v>0.35692518122045502</v>
      </c>
      <c r="R54" s="118">
        <v>0.44909337917751646</v>
      </c>
      <c r="S54" s="118">
        <v>0.66562403917995994</v>
      </c>
      <c r="T54">
        <v>4</v>
      </c>
      <c r="U54">
        <v>5.5</v>
      </c>
      <c r="V54">
        <v>2.5</v>
      </c>
      <c r="W54" s="120">
        <v>3.1</v>
      </c>
      <c r="X54" s="116"/>
      <c r="Y54" s="120">
        <v>3.0577315700000001</v>
      </c>
      <c r="Z54" s="68">
        <v>2.5</v>
      </c>
      <c r="AA54" s="68">
        <v>4</v>
      </c>
      <c r="AB54" s="68">
        <v>5.5</v>
      </c>
      <c r="AC54" s="113"/>
      <c r="AD54" s="113"/>
    </row>
    <row r="55" spans="1:30" ht="16.5">
      <c r="A55" t="s">
        <v>75</v>
      </c>
      <c r="B55" s="118">
        <v>-3.7852564058089955E-2</v>
      </c>
      <c r="C55" s="118">
        <v>0.68643751916306428</v>
      </c>
      <c r="D55" s="118">
        <v>0.46313613530988618</v>
      </c>
      <c r="E55" s="118">
        <v>0.36808591863003448</v>
      </c>
      <c r="F55" s="118">
        <v>0.31578494319290895</v>
      </c>
      <c r="G55" s="118">
        <v>0.28358463873119688</v>
      </c>
      <c r="H55" s="118">
        <v>0.26278343034410012</v>
      </c>
      <c r="I55" s="118">
        <v>0.24935577774886974</v>
      </c>
      <c r="J55" s="118">
        <v>0.2412546007429377</v>
      </c>
      <c r="K55" s="118">
        <v>0.48273385751663023</v>
      </c>
      <c r="L55" s="118">
        <v>0.24925611891702948</v>
      </c>
      <c r="M55" s="118">
        <v>0.25762598184582108</v>
      </c>
      <c r="N55" s="118">
        <v>0.27149897975651882</v>
      </c>
      <c r="O55" s="118">
        <v>0.29299008689141193</v>
      </c>
      <c r="P55" s="118">
        <v>0.32625835573833495</v>
      </c>
      <c r="Q55" s="118">
        <v>0.38029396008696725</v>
      </c>
      <c r="R55" s="118">
        <v>0.47849663907789353</v>
      </c>
      <c r="S55" s="118">
        <v>0.70920409964709563</v>
      </c>
      <c r="T55">
        <v>4</v>
      </c>
      <c r="U55">
        <v>5.5</v>
      </c>
      <c r="V55">
        <v>2.5</v>
      </c>
      <c r="W55" s="120">
        <v>3.07</v>
      </c>
      <c r="X55" s="122"/>
      <c r="Y55" s="120">
        <v>2.59690464</v>
      </c>
      <c r="Z55" s="68">
        <v>2.5</v>
      </c>
      <c r="AA55" s="68">
        <v>4</v>
      </c>
      <c r="AB55" s="68">
        <v>5.5</v>
      </c>
      <c r="AC55" s="113"/>
      <c r="AD55" s="113"/>
    </row>
    <row r="56" spans="1:30" ht="13.5">
      <c r="A56" s="113" t="s">
        <v>76</v>
      </c>
      <c r="B56" s="68">
        <v>-0.19670114552639867</v>
      </c>
      <c r="C56" s="68">
        <v>0.75907095327573204</v>
      </c>
      <c r="D56" s="68">
        <v>0.51214156847770109</v>
      </c>
      <c r="E56" s="68">
        <v>0.40703388340796853</v>
      </c>
      <c r="F56" s="68">
        <v>0.34919882897983356</v>
      </c>
      <c r="G56" s="68">
        <v>0.31359134086741003</v>
      </c>
      <c r="H56" s="68">
        <v>0.29058911176587143</v>
      </c>
      <c r="I56" s="68">
        <v>0.27574065029461536</v>
      </c>
      <c r="J56" s="68">
        <v>0.26678227028058954</v>
      </c>
      <c r="K56" s="68">
        <v>0.53297973347953498</v>
      </c>
      <c r="L56" s="68">
        <v>0.27478378845440998</v>
      </c>
      <c r="M56" s="68">
        <v>0.28401085439128693</v>
      </c>
      <c r="N56" s="68">
        <v>0.29930466117799437</v>
      </c>
      <c r="O56" s="68">
        <v>0.32299678902730733</v>
      </c>
      <c r="P56" s="68">
        <v>0.35967224152490296</v>
      </c>
      <c r="Q56" s="68">
        <v>0.41924192486448852</v>
      </c>
      <c r="R56" s="68">
        <v>0.52750207224518775</v>
      </c>
      <c r="S56" s="68">
        <v>0.78183753375898934</v>
      </c>
      <c r="T56" s="113">
        <v>4</v>
      </c>
      <c r="U56" s="113">
        <v>5.5</v>
      </c>
      <c r="V56" s="113">
        <v>2.5</v>
      </c>
      <c r="W56" s="120">
        <v>3.24</v>
      </c>
      <c r="X56" s="122"/>
      <c r="Y56" s="120">
        <v>2.5566707100000001</v>
      </c>
      <c r="Z56" s="113">
        <v>2.5</v>
      </c>
      <c r="AA56" s="68">
        <v>4</v>
      </c>
      <c r="AB56" s="113">
        <v>5.5</v>
      </c>
      <c r="AC56" s="113"/>
      <c r="AD56" s="113"/>
    </row>
    <row r="57" spans="1:30" ht="13.5">
      <c r="A57" s="113" t="s">
        <v>77</v>
      </c>
      <c r="B57" s="68">
        <v>-1.2470861820060488E-2</v>
      </c>
      <c r="C57" s="68">
        <v>0.77359764009826548</v>
      </c>
      <c r="D57" s="68">
        <v>0.52194265511126403</v>
      </c>
      <c r="E57" s="68">
        <v>0.41482347636355543</v>
      </c>
      <c r="F57" s="68">
        <v>0.35588160613721875</v>
      </c>
      <c r="G57" s="68">
        <v>0.31959268129465279</v>
      </c>
      <c r="H57" s="68">
        <v>0.29615024805022561</v>
      </c>
      <c r="I57" s="68">
        <v>0.28101762480376458</v>
      </c>
      <c r="J57" s="68">
        <v>0.27188780418811964</v>
      </c>
      <c r="K57" s="68">
        <v>0.54302890867211584</v>
      </c>
      <c r="L57" s="68">
        <v>0.27988932236188591</v>
      </c>
      <c r="M57" s="68">
        <v>0.28928782890038018</v>
      </c>
      <c r="N57" s="68">
        <v>0.30486579746228948</v>
      </c>
      <c r="O57" s="68">
        <v>0.32899812945448659</v>
      </c>
      <c r="P57" s="68">
        <v>0.36635501868221709</v>
      </c>
      <c r="Q57" s="68">
        <v>0.4270315178199926</v>
      </c>
      <c r="R57" s="68">
        <v>0.53730315887864588</v>
      </c>
      <c r="S57" s="68">
        <v>0.7963642205813688</v>
      </c>
      <c r="T57" s="113">
        <v>4</v>
      </c>
      <c r="U57" s="113">
        <v>5.5</v>
      </c>
      <c r="V57" s="113">
        <v>2.5</v>
      </c>
      <c r="W57" s="120">
        <v>3.49</v>
      </c>
      <c r="X57" s="122"/>
      <c r="Y57" s="120">
        <v>2.8488704199999999</v>
      </c>
      <c r="Z57" s="113">
        <v>2.5</v>
      </c>
      <c r="AA57" s="68">
        <v>4</v>
      </c>
      <c r="AB57" s="113">
        <v>5.5</v>
      </c>
      <c r="AC57" s="113"/>
      <c r="AD57" s="113"/>
    </row>
    <row r="58" spans="1:30" ht="13.5">
      <c r="A58" s="113" t="s">
        <v>78</v>
      </c>
      <c r="B58" s="68">
        <v>0.11175942188627763</v>
      </c>
      <c r="C58" s="68">
        <v>0.78812432692079915</v>
      </c>
      <c r="D58" s="68">
        <v>0.53174374174482697</v>
      </c>
      <c r="E58" s="68">
        <v>0.42261306931914211</v>
      </c>
      <c r="F58" s="68">
        <v>0.3625643832946035</v>
      </c>
      <c r="G58" s="68">
        <v>0.32559402172189511</v>
      </c>
      <c r="H58" s="68">
        <v>0.30171138433457978</v>
      </c>
      <c r="I58" s="68">
        <v>0.28629459931291423</v>
      </c>
      <c r="J58" s="68">
        <v>0.27699333809564974</v>
      </c>
      <c r="K58" s="68">
        <v>0.55307808386469715</v>
      </c>
      <c r="L58" s="68">
        <v>0.28499485626936227</v>
      </c>
      <c r="M58" s="68">
        <v>0.29456480340947255</v>
      </c>
      <c r="N58" s="68">
        <v>0.31042693374658548</v>
      </c>
      <c r="O58" s="68">
        <v>0.33499946988166407</v>
      </c>
      <c r="P58" s="68">
        <v>0.373037795839533</v>
      </c>
      <c r="Q58" s="68">
        <v>0.43482111077549579</v>
      </c>
      <c r="R58" s="68">
        <v>0.5471042455121049</v>
      </c>
      <c r="S58" s="68">
        <v>0.81089090740374825</v>
      </c>
      <c r="T58" s="113">
        <v>4</v>
      </c>
      <c r="U58" s="113">
        <v>5.5</v>
      </c>
      <c r="V58" s="113">
        <v>2.5</v>
      </c>
      <c r="W58" s="120">
        <v>3.68</v>
      </c>
      <c r="X58" s="122"/>
      <c r="Y58" s="120">
        <v>3.1831339999999999</v>
      </c>
      <c r="Z58" s="113">
        <v>2.5</v>
      </c>
      <c r="AA58" s="68">
        <v>4</v>
      </c>
      <c r="AB58" s="113">
        <v>5.5</v>
      </c>
      <c r="AC58" s="113"/>
      <c r="AD58" s="113"/>
    </row>
    <row r="59" spans="1:30" ht="13.5">
      <c r="A59" s="113" t="s">
        <v>79</v>
      </c>
      <c r="B59" s="68">
        <v>2.4427748066847874E-2</v>
      </c>
      <c r="C59" s="68">
        <v>0.83170936251593419</v>
      </c>
      <c r="D59" s="68">
        <v>0.56115035834044413</v>
      </c>
      <c r="E59" s="68">
        <v>0.44598451598062194</v>
      </c>
      <c r="F59" s="68">
        <v>0.38261500349708277</v>
      </c>
      <c r="G59" s="68">
        <v>0.34360009835419048</v>
      </c>
      <c r="H59" s="68">
        <v>0.31839669777625135</v>
      </c>
      <c r="I59" s="68">
        <v>0.30212733010870219</v>
      </c>
      <c r="J59" s="68">
        <v>0.2923116883712753</v>
      </c>
      <c r="K59" s="68">
        <v>0.58322905110348788</v>
      </c>
      <c r="L59" s="68">
        <v>0.30031320654510463</v>
      </c>
      <c r="M59" s="68">
        <v>0.31039753420538219</v>
      </c>
      <c r="N59" s="68">
        <v>0.32711224718838494</v>
      </c>
      <c r="O59" s="68">
        <v>0.35300554651409666</v>
      </c>
      <c r="P59" s="68">
        <v>0.39308841604216571</v>
      </c>
      <c r="Q59" s="68">
        <v>0.45819255743715281</v>
      </c>
      <c r="R59" s="68">
        <v>0.57651086210794755</v>
      </c>
      <c r="S59" s="68">
        <v>0.85447594299921459</v>
      </c>
      <c r="T59" s="113">
        <v>4</v>
      </c>
      <c r="U59" s="113">
        <v>5.5</v>
      </c>
      <c r="V59" s="113">
        <v>2.5</v>
      </c>
      <c r="W59" s="120">
        <v>3.79</v>
      </c>
      <c r="X59" s="122"/>
      <c r="Y59" s="120">
        <v>3.4631239100000002</v>
      </c>
      <c r="Z59" s="113">
        <v>2.5</v>
      </c>
      <c r="AA59" s="68">
        <v>4</v>
      </c>
      <c r="AB59" s="113">
        <v>5.5</v>
      </c>
      <c r="AC59" s="113"/>
      <c r="AD59" s="113"/>
    </row>
    <row r="60" spans="1:30" ht="13.5">
      <c r="A60" s="113" t="s">
        <v>80</v>
      </c>
      <c r="B60" s="68">
        <v>-0.2444583749655348</v>
      </c>
      <c r="C60" s="68">
        <v>0.90435108850782608</v>
      </c>
      <c r="D60" s="68">
        <v>0.61016138599980596</v>
      </c>
      <c r="E60" s="68">
        <v>0.48493692708308833</v>
      </c>
      <c r="F60" s="68">
        <v>0.41603270383454838</v>
      </c>
      <c r="G60" s="68">
        <v>0.37361022607468275</v>
      </c>
      <c r="H60" s="68">
        <v>0.34620555351237092</v>
      </c>
      <c r="I60" s="68">
        <v>0.32851521476834877</v>
      </c>
      <c r="J60" s="68">
        <v>0.31784227216398397</v>
      </c>
      <c r="K60" s="68">
        <v>0.63348066316814045</v>
      </c>
      <c r="L60" s="68">
        <v>0.32584379033800737</v>
      </c>
      <c r="M60" s="68">
        <v>0.3367854188652295</v>
      </c>
      <c r="N60" s="68">
        <v>0.35492110292471768</v>
      </c>
      <c r="O60" s="68">
        <v>0.38301567423481853</v>
      </c>
      <c r="P60" s="68">
        <v>0.42650611637988689</v>
      </c>
      <c r="Q60" s="68">
        <v>0.49714496853991541</v>
      </c>
      <c r="R60" s="68">
        <v>0.62552188976768619</v>
      </c>
      <c r="S60" s="68">
        <v>0.9271176689916576</v>
      </c>
      <c r="T60" s="113">
        <v>4</v>
      </c>
      <c r="U60" s="68">
        <v>5.5</v>
      </c>
      <c r="V60" s="68">
        <v>2.5</v>
      </c>
      <c r="W60" s="120">
        <v>3.85</v>
      </c>
      <c r="X60" s="122"/>
      <c r="Y60" s="120">
        <v>3.6958997500000002</v>
      </c>
      <c r="Z60" s="113">
        <v>2.5</v>
      </c>
      <c r="AA60" s="68">
        <v>4</v>
      </c>
      <c r="AB60" s="113">
        <v>5.5</v>
      </c>
      <c r="AC60" s="113"/>
      <c r="AD60" s="113"/>
    </row>
    <row r="61" spans="1:30" ht="13.5">
      <c r="A61" s="113" t="s">
        <v>81</v>
      </c>
      <c r="B61" s="68">
        <v>-0.26023559957201153</v>
      </c>
      <c r="C61" s="68">
        <v>0.91887943370620451</v>
      </c>
      <c r="D61" s="68">
        <v>0.61996359153167835</v>
      </c>
      <c r="E61" s="68">
        <v>0.49272740930358161</v>
      </c>
      <c r="F61" s="68">
        <v>0.42271624390204132</v>
      </c>
      <c r="G61" s="68">
        <v>0.3796122516187812</v>
      </c>
      <c r="H61" s="68">
        <v>0.35176732465959493</v>
      </c>
      <c r="I61" s="68">
        <v>0.33379279170027809</v>
      </c>
      <c r="J61" s="68">
        <v>0.32294838892252553</v>
      </c>
      <c r="K61" s="68">
        <v>0.64353098558107114</v>
      </c>
      <c r="L61" s="68">
        <v>0.33094990709658845</v>
      </c>
      <c r="M61" s="68">
        <v>0.34206299579719879</v>
      </c>
      <c r="N61" s="68">
        <v>0.36048287407198387</v>
      </c>
      <c r="O61" s="68">
        <v>0.38901769977896272</v>
      </c>
      <c r="P61" s="68">
        <v>0.43318965644743113</v>
      </c>
      <c r="Q61" s="68">
        <v>0.50493545076046864</v>
      </c>
      <c r="R61" s="68">
        <v>0.63532409529963285</v>
      </c>
      <c r="S61" s="68">
        <v>0.94164601419014815</v>
      </c>
      <c r="T61" s="113">
        <v>4</v>
      </c>
      <c r="U61" s="68">
        <v>5.5</v>
      </c>
      <c r="V61" s="68">
        <v>2.5</v>
      </c>
      <c r="W61" s="120">
        <v>3.9</v>
      </c>
      <c r="X61" s="122"/>
      <c r="Y61" s="120">
        <v>4</v>
      </c>
      <c r="Z61" s="113">
        <v>2.5</v>
      </c>
      <c r="AA61" s="68">
        <v>4</v>
      </c>
      <c r="AB61" s="113">
        <v>5.5</v>
      </c>
      <c r="AC61" s="113"/>
      <c r="AD61" s="113"/>
    </row>
    <row r="62" spans="1:30" ht="13.5">
      <c r="A62" s="113" t="s">
        <v>82</v>
      </c>
      <c r="B62" s="68">
        <v>-0.226012824178488</v>
      </c>
      <c r="C62" s="68">
        <v>0.93340777890458293</v>
      </c>
      <c r="D62" s="68">
        <v>0.62976579706355063</v>
      </c>
      <c r="E62" s="68">
        <v>0.50051789152407489</v>
      </c>
      <c r="F62" s="68">
        <v>0.42939978396953515</v>
      </c>
      <c r="G62" s="68">
        <v>0.38561427716287877</v>
      </c>
      <c r="H62" s="68">
        <v>0.35732909580681937</v>
      </c>
      <c r="I62" s="68">
        <v>0.33907036863220696</v>
      </c>
      <c r="J62" s="68">
        <v>0.32805450568106753</v>
      </c>
      <c r="K62" s="68">
        <v>0.65358130799400183</v>
      </c>
      <c r="L62" s="68">
        <v>0.33605602385516953</v>
      </c>
      <c r="M62" s="68">
        <v>0.34734057272916807</v>
      </c>
      <c r="N62" s="68">
        <v>0.36604464521925006</v>
      </c>
      <c r="O62" s="68">
        <v>0.39501972532310692</v>
      </c>
      <c r="P62" s="68">
        <v>0.43987319651497536</v>
      </c>
      <c r="Q62" s="68">
        <v>0.51272593298102276</v>
      </c>
      <c r="R62" s="68">
        <v>0.64512630083157863</v>
      </c>
      <c r="S62" s="68">
        <v>0.95617435938863871</v>
      </c>
      <c r="T62" s="113">
        <v>4</v>
      </c>
      <c r="U62" s="68">
        <v>5.5</v>
      </c>
      <c r="V62" s="68">
        <v>2.5</v>
      </c>
      <c r="W62" s="120">
        <v>4</v>
      </c>
      <c r="X62" s="122"/>
      <c r="Y62" s="122"/>
      <c r="Z62" s="113">
        <v>2.5</v>
      </c>
      <c r="AA62" s="68">
        <v>4</v>
      </c>
      <c r="AB62" s="113">
        <v>5.5</v>
      </c>
      <c r="AC62" s="113">
        <v>10</v>
      </c>
    </row>
  </sheetData>
  <hyperlinks>
    <hyperlink ref="A1" location="Ցանկ!A1" display="Ցանկ!A1" xr:uid="{00000000-0004-0000-0100-000000000000}"/>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40"/>
  <sheetViews>
    <sheetView workbookViewId="0"/>
  </sheetViews>
  <sheetFormatPr defaultColWidth="8.88671875" defaultRowHeight="16.5"/>
  <sheetData>
    <row r="1" spans="1:3">
      <c r="A1" s="301" t="s">
        <v>492</v>
      </c>
      <c r="B1" s="18" t="s">
        <v>339</v>
      </c>
    </row>
    <row r="2" spans="1:3" hidden="1">
      <c r="A2" s="17" t="s">
        <v>108</v>
      </c>
      <c r="B2" s="41">
        <v>21.8</v>
      </c>
    </row>
    <row r="3" spans="1:3" hidden="1">
      <c r="A3" s="17" t="s">
        <v>87</v>
      </c>
      <c r="B3" s="41">
        <v>20.5</v>
      </c>
    </row>
    <row r="4" spans="1:3" hidden="1">
      <c r="A4" s="17" t="s">
        <v>84</v>
      </c>
      <c r="B4" s="41">
        <v>19.899999999999999</v>
      </c>
    </row>
    <row r="5" spans="1:3" hidden="1">
      <c r="A5" s="17" t="s">
        <v>85</v>
      </c>
      <c r="B5" s="73">
        <v>20.6</v>
      </c>
    </row>
    <row r="6" spans="1:3" hidden="1">
      <c r="A6" s="17" t="s">
        <v>109</v>
      </c>
      <c r="B6" s="73">
        <v>20.6</v>
      </c>
    </row>
    <row r="7" spans="1:3" hidden="1">
      <c r="A7" s="17" t="s">
        <v>87</v>
      </c>
      <c r="B7" s="73">
        <v>20.2</v>
      </c>
    </row>
    <row r="8" spans="1:3" hidden="1">
      <c r="A8" s="17" t="s">
        <v>84</v>
      </c>
      <c r="B8" s="73">
        <v>20.100000000000001</v>
      </c>
    </row>
    <row r="9" spans="1:3" hidden="1">
      <c r="A9" s="17" t="s">
        <v>85</v>
      </c>
      <c r="B9" s="73">
        <v>20.8</v>
      </c>
    </row>
    <row r="10" spans="1:3" hidden="1">
      <c r="A10" s="17" t="s">
        <v>110</v>
      </c>
      <c r="B10" s="73">
        <v>21.9</v>
      </c>
      <c r="C10" s="73"/>
    </row>
    <row r="11" spans="1:3" hidden="1">
      <c r="A11" s="17" t="s">
        <v>87</v>
      </c>
      <c r="B11" s="73">
        <v>17.7</v>
      </c>
      <c r="C11" s="73"/>
    </row>
    <row r="12" spans="1:3" hidden="1">
      <c r="A12" s="17" t="s">
        <v>84</v>
      </c>
      <c r="B12" s="73">
        <v>18</v>
      </c>
      <c r="C12" s="73"/>
    </row>
    <row r="13" spans="1:3" hidden="1">
      <c r="A13" s="17" t="s">
        <v>85</v>
      </c>
      <c r="B13" s="73">
        <v>17.899999999999999</v>
      </c>
      <c r="C13" s="73"/>
    </row>
    <row r="14" spans="1:3">
      <c r="A14" s="17" t="s">
        <v>111</v>
      </c>
      <c r="B14" s="26">
        <v>18.182538900000001</v>
      </c>
      <c r="C14" s="26"/>
    </row>
    <row r="15" spans="1:3">
      <c r="A15" s="17" t="s">
        <v>87</v>
      </c>
      <c r="B15" s="26">
        <v>18.295916200000001</v>
      </c>
      <c r="C15" s="26"/>
    </row>
    <row r="16" spans="1:3">
      <c r="A16" s="17" t="s">
        <v>84</v>
      </c>
      <c r="B16" s="26">
        <v>16.352967</v>
      </c>
      <c r="C16" s="26"/>
    </row>
    <row r="17" spans="1:3">
      <c r="A17" s="17" t="s">
        <v>85</v>
      </c>
      <c r="B17" s="26">
        <v>15.679559299999999</v>
      </c>
      <c r="C17" s="26"/>
    </row>
    <row r="18" spans="1:3">
      <c r="A18" s="86" t="s">
        <v>112</v>
      </c>
      <c r="B18" s="26">
        <v>15.6522275</v>
      </c>
      <c r="C18" s="26"/>
    </row>
    <row r="19" spans="1:3">
      <c r="A19" s="86" t="s">
        <v>87</v>
      </c>
      <c r="B19" s="26">
        <v>14.5</v>
      </c>
      <c r="C19" s="26"/>
    </row>
    <row r="20" spans="1:3">
      <c r="A20" s="86" t="s">
        <v>84</v>
      </c>
      <c r="B20" s="26">
        <v>14.587389399999999</v>
      </c>
      <c r="C20" s="26"/>
    </row>
    <row r="21" spans="1:3">
      <c r="A21" s="86" t="s">
        <v>85</v>
      </c>
      <c r="B21" s="26">
        <v>14.779559300000001</v>
      </c>
      <c r="C21" s="26"/>
    </row>
    <row r="22" spans="1:3">
      <c r="A22" s="86" t="s">
        <v>113</v>
      </c>
      <c r="B22" s="26">
        <v>14.7522275</v>
      </c>
      <c r="C22" s="26"/>
    </row>
    <row r="23" spans="1:3">
      <c r="A23" s="86" t="s">
        <v>87</v>
      </c>
      <c r="B23" s="26">
        <v>13</v>
      </c>
      <c r="C23" s="26"/>
    </row>
    <row r="24" spans="1:3">
      <c r="A24" s="86" t="s">
        <v>84</v>
      </c>
      <c r="B24" s="26">
        <v>11.6</v>
      </c>
      <c r="C24" s="26"/>
    </row>
    <row r="25" spans="1:3">
      <c r="A25" s="86" t="s">
        <v>85</v>
      </c>
      <c r="B25" s="26">
        <v>12.7</v>
      </c>
      <c r="C25" s="26"/>
    </row>
    <row r="26" spans="1:3">
      <c r="A26" s="86" t="s">
        <v>114</v>
      </c>
      <c r="B26" s="26">
        <v>13.7</v>
      </c>
      <c r="C26" s="26"/>
    </row>
    <row r="27" spans="1:3">
      <c r="A27" s="86" t="s">
        <v>87</v>
      </c>
      <c r="B27" s="26">
        <v>11.7</v>
      </c>
      <c r="C27" s="26"/>
    </row>
    <row r="28" spans="1:3">
      <c r="A28" s="62" t="s">
        <v>126</v>
      </c>
      <c r="B28" s="26">
        <v>12.9</v>
      </c>
      <c r="C28" s="26"/>
    </row>
    <row r="29" spans="1:3">
      <c r="A29" s="62" t="s">
        <v>85</v>
      </c>
      <c r="B29" s="26">
        <v>13.4</v>
      </c>
      <c r="C29" s="26"/>
    </row>
    <row r="30" spans="1:3">
      <c r="A30" s="86" t="s">
        <v>115</v>
      </c>
      <c r="B30" s="26">
        <v>14.1</v>
      </c>
      <c r="C30" s="26"/>
    </row>
    <row r="31" spans="1:3">
      <c r="A31" s="86" t="s">
        <v>87</v>
      </c>
      <c r="B31" s="26">
        <v>14.2</v>
      </c>
      <c r="C31" s="26"/>
    </row>
    <row r="32" spans="1:3">
      <c r="A32" s="86" t="s">
        <v>84</v>
      </c>
      <c r="B32" s="26">
        <v>14.4</v>
      </c>
      <c r="C32" s="26"/>
    </row>
    <row r="33" spans="1:3">
      <c r="A33" s="62" t="s">
        <v>85</v>
      </c>
      <c r="B33" s="26">
        <v>14.5</v>
      </c>
      <c r="C33" s="26"/>
    </row>
    <row r="34" spans="1:3">
      <c r="A34" s="86" t="s">
        <v>116</v>
      </c>
      <c r="B34" s="26">
        <v>14.6</v>
      </c>
      <c r="C34" s="26"/>
    </row>
    <row r="35" spans="1:3">
      <c r="A35" s="86" t="s">
        <v>87</v>
      </c>
      <c r="B35" s="26">
        <v>14.8</v>
      </c>
      <c r="C35" s="26"/>
    </row>
    <row r="36" spans="1:3">
      <c r="A36" s="86" t="s">
        <v>84</v>
      </c>
      <c r="B36" s="26">
        <v>14.9</v>
      </c>
      <c r="C36" s="26"/>
    </row>
    <row r="37" spans="1:3">
      <c r="A37" s="62" t="s">
        <v>85</v>
      </c>
      <c r="B37" s="26">
        <v>15</v>
      </c>
      <c r="C37" s="26"/>
    </row>
    <row r="38" spans="1:3">
      <c r="A38" s="86" t="s">
        <v>117</v>
      </c>
      <c r="B38" s="26">
        <v>15</v>
      </c>
      <c r="C38" s="26"/>
    </row>
    <row r="39" spans="1:3">
      <c r="A39" s="86" t="s">
        <v>87</v>
      </c>
      <c r="B39" s="26">
        <v>15.1</v>
      </c>
      <c r="C39" s="26"/>
    </row>
    <row r="40" spans="1:3">
      <c r="A40" s="86" t="s">
        <v>84</v>
      </c>
      <c r="B40" s="26">
        <v>15.2</v>
      </c>
    </row>
  </sheetData>
  <hyperlinks>
    <hyperlink ref="A1" location="Ցանկ!A1" display="Ցանկ!A1" xr:uid="{9AF71191-5884-4E12-B68F-DDD9A1782E55}"/>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0"/>
  <sheetViews>
    <sheetView workbookViewId="0"/>
  </sheetViews>
  <sheetFormatPr defaultColWidth="8.88671875" defaultRowHeight="14.25"/>
  <cols>
    <col min="1" max="1" width="9.88671875" style="5" customWidth="1"/>
    <col min="2" max="2" width="9.109375" style="3" bestFit="1" customWidth="1"/>
    <col min="3" max="16384" width="8.88671875" style="3"/>
  </cols>
  <sheetData>
    <row r="1" spans="1:6" s="18" customFormat="1">
      <c r="A1" s="301" t="s">
        <v>492</v>
      </c>
      <c r="B1" s="18" t="s">
        <v>340</v>
      </c>
    </row>
    <row r="2" spans="1:6" ht="16.5" hidden="1">
      <c r="A2" s="17" t="s">
        <v>108</v>
      </c>
      <c r="B2" s="41">
        <v>2.9667580788287418</v>
      </c>
      <c r="C2" s="26"/>
      <c r="E2" s="4"/>
      <c r="F2" s="4"/>
    </row>
    <row r="3" spans="1:6" ht="16.5" hidden="1">
      <c r="A3" s="17" t="s">
        <v>87</v>
      </c>
      <c r="B3" s="41">
        <v>3.3975131122250701</v>
      </c>
      <c r="C3" s="26"/>
      <c r="E3" s="4"/>
      <c r="F3" s="4"/>
    </row>
    <row r="4" spans="1:6" ht="16.5" hidden="1">
      <c r="A4" s="17" t="s">
        <v>84</v>
      </c>
      <c r="B4" s="41">
        <v>3.4414398384440599</v>
      </c>
      <c r="C4" s="26"/>
      <c r="E4" s="4"/>
      <c r="F4" s="4"/>
    </row>
    <row r="5" spans="1:6" ht="16.5" hidden="1">
      <c r="A5" s="17" t="s">
        <v>85</v>
      </c>
      <c r="B5" s="73">
        <v>6.2</v>
      </c>
      <c r="C5" s="26"/>
      <c r="E5" s="4"/>
      <c r="F5" s="4"/>
    </row>
    <row r="6" spans="1:6" ht="16.5" hidden="1">
      <c r="A6" s="17" t="s">
        <v>109</v>
      </c>
      <c r="B6" s="73">
        <v>5</v>
      </c>
      <c r="C6" s="26"/>
      <c r="E6" s="4"/>
      <c r="F6" s="4"/>
    </row>
    <row r="7" spans="1:6" ht="16.5" hidden="1">
      <c r="A7" s="17" t="s">
        <v>87</v>
      </c>
      <c r="B7" s="73">
        <v>5</v>
      </c>
      <c r="C7" s="26"/>
      <c r="E7" s="4"/>
      <c r="F7" s="4"/>
    </row>
    <row r="8" spans="1:6" ht="16.5" hidden="1">
      <c r="A8" s="17" t="s">
        <v>84</v>
      </c>
      <c r="B8" s="73">
        <v>2.7</v>
      </c>
      <c r="C8" s="26"/>
      <c r="E8" s="4"/>
      <c r="F8" s="4"/>
    </row>
    <row r="9" spans="1:6" ht="16.5" hidden="1">
      <c r="A9" s="17" t="s">
        <v>85</v>
      </c>
      <c r="B9" s="73">
        <v>3.9</v>
      </c>
      <c r="C9" s="26"/>
      <c r="E9" s="4"/>
      <c r="F9" s="4"/>
    </row>
    <row r="10" spans="1:6" hidden="1">
      <c r="A10" s="17" t="s">
        <v>110</v>
      </c>
      <c r="B10" s="73">
        <v>3</v>
      </c>
      <c r="F10" s="4"/>
    </row>
    <row r="11" spans="1:6" hidden="1">
      <c r="A11" s="17" t="s">
        <v>87</v>
      </c>
      <c r="B11" s="73">
        <v>3.6</v>
      </c>
      <c r="F11" s="4"/>
    </row>
    <row r="12" spans="1:6" hidden="1">
      <c r="A12" s="17" t="s">
        <v>84</v>
      </c>
      <c r="B12" s="73">
        <v>3.5</v>
      </c>
      <c r="F12" s="4"/>
    </row>
    <row r="13" spans="1:6" hidden="1">
      <c r="A13" s="17" t="s">
        <v>85</v>
      </c>
      <c r="B13" s="73">
        <v>3</v>
      </c>
      <c r="F13" s="4"/>
    </row>
    <row r="14" spans="1:6">
      <c r="A14" s="17" t="s">
        <v>111</v>
      </c>
      <c r="B14" s="107">
        <v>7.7</v>
      </c>
      <c r="F14" s="4"/>
    </row>
    <row r="15" spans="1:6">
      <c r="A15" s="17" t="s">
        <v>87</v>
      </c>
      <c r="B15" s="107">
        <v>0</v>
      </c>
      <c r="F15" s="4"/>
    </row>
    <row r="16" spans="1:6">
      <c r="A16" s="17" t="s">
        <v>84</v>
      </c>
      <c r="B16" s="107">
        <v>2.1</v>
      </c>
      <c r="F16" s="4"/>
    </row>
    <row r="17" spans="1:6">
      <c r="A17" s="17" t="s">
        <v>85</v>
      </c>
      <c r="B17" s="107">
        <v>2.7</v>
      </c>
      <c r="F17" s="4"/>
    </row>
    <row r="18" spans="1:6">
      <c r="A18" s="86" t="s">
        <v>112</v>
      </c>
      <c r="B18" s="61">
        <v>1.7</v>
      </c>
    </row>
    <row r="19" spans="1:6">
      <c r="A19" s="86" t="s">
        <v>87</v>
      </c>
      <c r="B19" s="61">
        <v>10.199999999999999</v>
      </c>
    </row>
    <row r="20" spans="1:6" ht="15">
      <c r="A20" s="86" t="s">
        <v>84</v>
      </c>
      <c r="B20" s="138">
        <v>10.1</v>
      </c>
    </row>
    <row r="21" spans="1:6" ht="15">
      <c r="A21" s="86" t="s">
        <v>85</v>
      </c>
      <c r="B21" s="138">
        <v>9.8000000000000007</v>
      </c>
    </row>
    <row r="22" spans="1:6">
      <c r="A22" s="86" t="s">
        <v>113</v>
      </c>
      <c r="B22" s="18">
        <v>11.1</v>
      </c>
    </row>
    <row r="23" spans="1:6">
      <c r="A23" s="86" t="s">
        <v>87</v>
      </c>
      <c r="B23" s="18">
        <v>15.1</v>
      </c>
    </row>
    <row r="24" spans="1:6">
      <c r="A24" s="86" t="s">
        <v>84</v>
      </c>
      <c r="B24" s="18">
        <v>21.7</v>
      </c>
    </row>
    <row r="25" spans="1:6">
      <c r="A25" s="86" t="s">
        <v>85</v>
      </c>
      <c r="B25" s="18">
        <v>26.6</v>
      </c>
    </row>
    <row r="26" spans="1:6">
      <c r="A26" s="86" t="s">
        <v>114</v>
      </c>
      <c r="B26" s="18">
        <v>26.5</v>
      </c>
    </row>
    <row r="27" spans="1:6">
      <c r="A27" s="86" t="s">
        <v>87</v>
      </c>
      <c r="B27" s="18">
        <v>18</v>
      </c>
    </row>
    <row r="28" spans="1:6">
      <c r="A28" s="62" t="s">
        <v>126</v>
      </c>
      <c r="B28" s="4">
        <v>10.6</v>
      </c>
    </row>
    <row r="29" spans="1:6">
      <c r="A29" s="86" t="s">
        <v>85</v>
      </c>
      <c r="B29" s="102">
        <v>9.8000000000000007</v>
      </c>
    </row>
    <row r="30" spans="1:6">
      <c r="A30" s="86" t="s">
        <v>115</v>
      </c>
      <c r="B30" s="102">
        <v>9.1999999999999993</v>
      </c>
    </row>
    <row r="31" spans="1:6">
      <c r="A31" s="86" t="s">
        <v>87</v>
      </c>
      <c r="B31" s="102">
        <v>8.4</v>
      </c>
    </row>
    <row r="32" spans="1:6">
      <c r="A32" s="62" t="s">
        <v>126</v>
      </c>
      <c r="B32" s="102">
        <v>8.1999999999999993</v>
      </c>
    </row>
    <row r="33" spans="1:2">
      <c r="A33" s="86" t="s">
        <v>85</v>
      </c>
      <c r="B33" s="102">
        <v>7.8</v>
      </c>
    </row>
    <row r="34" spans="1:2">
      <c r="A34" s="86" t="s">
        <v>116</v>
      </c>
      <c r="B34" s="102">
        <v>7.5</v>
      </c>
    </row>
    <row r="35" spans="1:2">
      <c r="A35" s="86" t="s">
        <v>87</v>
      </c>
      <c r="B35" s="102">
        <v>7.5</v>
      </c>
    </row>
    <row r="36" spans="1:2">
      <c r="A36" s="62" t="s">
        <v>126</v>
      </c>
      <c r="B36" s="102">
        <v>7.4</v>
      </c>
    </row>
    <row r="37" spans="1:2">
      <c r="A37" s="86" t="s">
        <v>85</v>
      </c>
      <c r="B37" s="102">
        <v>7.4</v>
      </c>
    </row>
    <row r="38" spans="1:2">
      <c r="A38" s="86" t="s">
        <v>117</v>
      </c>
      <c r="B38" s="102">
        <v>7.3</v>
      </c>
    </row>
    <row r="39" spans="1:2">
      <c r="A39" s="86" t="s">
        <v>87</v>
      </c>
      <c r="B39" s="3">
        <v>7.3</v>
      </c>
    </row>
    <row r="40" spans="1:2">
      <c r="A40" s="62" t="s">
        <v>126</v>
      </c>
      <c r="B40" s="3">
        <v>7.2</v>
      </c>
    </row>
  </sheetData>
  <hyperlinks>
    <hyperlink ref="A1" location="Ցանկ!A1" display="Ցանկ!A1" xr:uid="{72FDEA22-528E-4FE7-BF29-338A5D3BEC12}"/>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0"/>
  <sheetViews>
    <sheetView workbookViewId="0">
      <selection activeCell="G36" sqref="G36"/>
    </sheetView>
  </sheetViews>
  <sheetFormatPr defaultColWidth="8.88671875" defaultRowHeight="14.25"/>
  <cols>
    <col min="1" max="1" width="8.88671875" style="5"/>
    <col min="2" max="16384" width="8.88671875" style="3"/>
  </cols>
  <sheetData>
    <row r="1" spans="1:10" s="18" customFormat="1">
      <c r="A1" s="301" t="s">
        <v>492</v>
      </c>
      <c r="B1" s="18" t="s">
        <v>339</v>
      </c>
    </row>
    <row r="2" spans="1:10" ht="16.5" hidden="1">
      <c r="A2" s="17" t="s">
        <v>108</v>
      </c>
      <c r="B2" s="73">
        <v>-4.5401073099999998</v>
      </c>
      <c r="G2" s="26"/>
    </row>
    <row r="3" spans="1:10" ht="16.5" hidden="1">
      <c r="A3" s="17" t="s">
        <v>87</v>
      </c>
      <c r="B3" s="73">
        <v>0.82455643000000001</v>
      </c>
      <c r="G3" s="26"/>
    </row>
    <row r="4" spans="1:10" ht="16.5" hidden="1">
      <c r="A4" s="17" t="s">
        <v>84</v>
      </c>
      <c r="B4" s="73">
        <v>-0.89295461899999995</v>
      </c>
      <c r="G4" s="26"/>
    </row>
    <row r="5" spans="1:10" ht="16.5" hidden="1">
      <c r="A5" s="17" t="s">
        <v>85</v>
      </c>
      <c r="B5" s="73">
        <v>-4.8480081799999999</v>
      </c>
      <c r="G5" s="26"/>
      <c r="H5" s="41"/>
      <c r="I5" s="26"/>
      <c r="J5" s="26"/>
    </row>
    <row r="6" spans="1:10" ht="16.5" hidden="1">
      <c r="A6" s="17" t="s">
        <v>109</v>
      </c>
      <c r="B6" s="73">
        <v>2.0061339299999998</v>
      </c>
      <c r="G6" s="26"/>
      <c r="H6" s="41"/>
      <c r="I6" s="26"/>
      <c r="J6" s="26"/>
    </row>
    <row r="7" spans="1:10" ht="16.5" hidden="1">
      <c r="A7" s="17" t="s">
        <v>87</v>
      </c>
      <c r="B7" s="73">
        <v>-2.6364120099999999</v>
      </c>
      <c r="G7" s="26"/>
      <c r="H7" s="41"/>
      <c r="I7" s="26"/>
      <c r="J7" s="26"/>
    </row>
    <row r="8" spans="1:10" ht="16.5" hidden="1">
      <c r="A8" s="17" t="s">
        <v>84</v>
      </c>
      <c r="B8" s="73">
        <v>1.18833696</v>
      </c>
      <c r="G8" s="26"/>
      <c r="H8" s="26"/>
      <c r="I8" s="26"/>
      <c r="J8" s="26"/>
    </row>
    <row r="9" spans="1:10" ht="16.5" hidden="1">
      <c r="A9" s="17" t="s">
        <v>85</v>
      </c>
      <c r="B9" s="73">
        <v>-1.8000294999999999</v>
      </c>
      <c r="G9" s="26"/>
      <c r="H9" s="26"/>
      <c r="I9" s="26"/>
      <c r="J9" s="26"/>
    </row>
    <row r="10" spans="1:10" ht="16.5" hidden="1">
      <c r="A10" s="17" t="s">
        <v>110</v>
      </c>
      <c r="B10" s="73">
        <v>0.93705443099999997</v>
      </c>
      <c r="G10" s="26"/>
      <c r="H10" s="26"/>
      <c r="I10" s="26"/>
      <c r="J10" s="26"/>
    </row>
    <row r="11" spans="1:10" ht="16.5" hidden="1">
      <c r="A11" s="17" t="s">
        <v>87</v>
      </c>
      <c r="B11" s="73">
        <v>7.9429593199999999</v>
      </c>
      <c r="G11" s="26"/>
      <c r="H11" s="26"/>
      <c r="I11" s="26"/>
      <c r="J11" s="26"/>
    </row>
    <row r="12" spans="1:10" ht="16.5" hidden="1">
      <c r="A12" s="17" t="s">
        <v>84</v>
      </c>
      <c r="B12" s="73">
        <v>8.3133774099999993</v>
      </c>
      <c r="G12" s="26"/>
      <c r="H12" s="26"/>
      <c r="I12" s="26"/>
      <c r="J12" s="26"/>
    </row>
    <row r="13" spans="1:10" ht="16.5" hidden="1">
      <c r="A13" s="17" t="s">
        <v>85</v>
      </c>
      <c r="B13" s="73">
        <v>8.2615451800000006</v>
      </c>
      <c r="G13" s="26"/>
      <c r="H13" s="26"/>
      <c r="I13" s="26"/>
      <c r="J13" s="26"/>
    </row>
    <row r="14" spans="1:10" ht="16.5">
      <c r="A14" s="17" t="s">
        <v>111</v>
      </c>
      <c r="B14" s="73">
        <v>3.6348139799307235</v>
      </c>
      <c r="C14" s="73"/>
      <c r="G14" s="26"/>
      <c r="H14" s="26"/>
      <c r="I14" s="26"/>
      <c r="J14" s="26"/>
    </row>
    <row r="15" spans="1:10" ht="16.5">
      <c r="A15" s="17" t="s">
        <v>87</v>
      </c>
      <c r="B15" s="73">
        <v>11.07765817676102</v>
      </c>
      <c r="C15" s="73"/>
      <c r="G15" s="26"/>
      <c r="H15" s="26"/>
      <c r="I15" s="26"/>
      <c r="J15" s="26"/>
    </row>
    <row r="16" spans="1:10" ht="16.5">
      <c r="A16" s="17" t="s">
        <v>84</v>
      </c>
      <c r="B16" s="73">
        <v>6.9869928919768309</v>
      </c>
      <c r="C16" s="73"/>
      <c r="G16" s="26"/>
      <c r="H16" s="26"/>
      <c r="I16" s="26"/>
      <c r="J16" s="26"/>
    </row>
    <row r="17" spans="1:10" ht="16.5">
      <c r="A17" s="17" t="s">
        <v>85</v>
      </c>
      <c r="B17" s="73">
        <v>10.049666491470287</v>
      </c>
      <c r="C17" s="73"/>
      <c r="G17" s="18"/>
      <c r="H17" s="26"/>
      <c r="I17" s="26"/>
      <c r="J17" s="26"/>
    </row>
    <row r="18" spans="1:10" ht="16.5">
      <c r="A18" s="86" t="s">
        <v>112</v>
      </c>
      <c r="B18" s="123">
        <v>12.875525006187456</v>
      </c>
      <c r="C18" s="123"/>
      <c r="G18" s="18"/>
      <c r="H18" s="26"/>
      <c r="I18" s="26"/>
      <c r="J18" s="26"/>
    </row>
    <row r="19" spans="1:10" ht="16.5">
      <c r="A19" s="86" t="s">
        <v>87</v>
      </c>
      <c r="B19" s="4">
        <v>-2.1472114776628111</v>
      </c>
      <c r="C19" s="4"/>
      <c r="G19" s="18"/>
      <c r="H19" s="26"/>
      <c r="I19" s="26"/>
      <c r="J19" s="26"/>
    </row>
    <row r="20" spans="1:10" ht="16.5">
      <c r="A20" s="86" t="s">
        <v>84</v>
      </c>
      <c r="B20" s="4">
        <v>6.0127862162994372</v>
      </c>
      <c r="C20" s="4"/>
      <c r="G20" s="18"/>
      <c r="H20" s="26"/>
      <c r="I20" s="26"/>
      <c r="J20" s="26"/>
    </row>
    <row r="21" spans="1:10" ht="16.5">
      <c r="A21" s="86" t="s">
        <v>85</v>
      </c>
      <c r="B21" s="4">
        <v>11.313211441693472</v>
      </c>
      <c r="C21" s="4"/>
      <c r="G21" s="18"/>
      <c r="H21" s="26"/>
      <c r="I21" s="26"/>
      <c r="J21" s="26"/>
    </row>
    <row r="22" spans="1:10">
      <c r="A22" s="86" t="s">
        <v>113</v>
      </c>
      <c r="B22" s="4">
        <v>5.6895958793128667</v>
      </c>
      <c r="C22" s="4"/>
    </row>
    <row r="23" spans="1:10">
      <c r="A23" s="86" t="s">
        <v>87</v>
      </c>
      <c r="B23" s="4">
        <v>17.148432855124305</v>
      </c>
      <c r="C23" s="4"/>
    </row>
    <row r="24" spans="1:10">
      <c r="A24" s="86" t="s">
        <v>84</v>
      </c>
      <c r="B24" s="4">
        <v>18.327530403241919</v>
      </c>
      <c r="C24" s="4"/>
    </row>
    <row r="25" spans="1:10">
      <c r="A25" s="86" t="s">
        <v>85</v>
      </c>
      <c r="B25" s="4">
        <v>18.191197235204491</v>
      </c>
      <c r="C25" s="4"/>
    </row>
    <row r="26" spans="1:10">
      <c r="A26" s="86" t="s">
        <v>114</v>
      </c>
      <c r="B26" s="4">
        <v>19.977272742144791</v>
      </c>
      <c r="C26" s="18"/>
    </row>
    <row r="27" spans="1:10">
      <c r="A27" s="86" t="s">
        <v>87</v>
      </c>
      <c r="B27" s="4">
        <v>14.895140559194445</v>
      </c>
      <c r="C27" s="18"/>
    </row>
    <row r="28" spans="1:10">
      <c r="A28" s="62" t="s">
        <v>126</v>
      </c>
      <c r="B28" s="4">
        <v>10.091007629654859</v>
      </c>
      <c r="C28" s="4"/>
    </row>
    <row r="29" spans="1:10">
      <c r="A29" s="86" t="s">
        <v>85</v>
      </c>
      <c r="B29" s="4">
        <v>8.4</v>
      </c>
      <c r="C29" s="102"/>
      <c r="J29" s="4"/>
    </row>
    <row r="30" spans="1:10">
      <c r="A30" s="86" t="s">
        <v>115</v>
      </c>
      <c r="B30" s="4">
        <v>6.3</v>
      </c>
      <c r="C30" s="102"/>
    </row>
    <row r="31" spans="1:10">
      <c r="A31" s="86" t="s">
        <v>87</v>
      </c>
      <c r="B31" s="4">
        <v>5.4</v>
      </c>
      <c r="C31" s="102"/>
    </row>
    <row r="32" spans="1:10">
      <c r="A32" s="62" t="s">
        <v>126</v>
      </c>
      <c r="B32" s="4">
        <v>4.5</v>
      </c>
      <c r="C32" s="102"/>
    </row>
    <row r="33" spans="1:3">
      <c r="A33" s="86" t="s">
        <v>85</v>
      </c>
      <c r="B33" s="4">
        <v>4.3845469635669012</v>
      </c>
      <c r="C33" s="102"/>
    </row>
    <row r="34" spans="1:3">
      <c r="A34" s="86" t="s">
        <v>116</v>
      </c>
      <c r="B34" s="4">
        <v>4.1067786396538706</v>
      </c>
      <c r="C34" s="102"/>
    </row>
    <row r="35" spans="1:3">
      <c r="A35" s="86" t="s">
        <v>87</v>
      </c>
      <c r="B35" s="4">
        <v>3.8179289077923553</v>
      </c>
      <c r="C35" s="102"/>
    </row>
    <row r="36" spans="1:3">
      <c r="A36" s="62" t="s">
        <v>126</v>
      </c>
      <c r="B36" s="4">
        <v>3.8116632405734805</v>
      </c>
      <c r="C36" s="102"/>
    </row>
    <row r="37" spans="1:3">
      <c r="A37" s="86" t="s">
        <v>85</v>
      </c>
      <c r="B37" s="4">
        <v>3.9976130401486927</v>
      </c>
      <c r="C37" s="102"/>
    </row>
    <row r="38" spans="1:3">
      <c r="A38" s="86" t="s">
        <v>117</v>
      </c>
      <c r="B38" s="4">
        <v>4.1000000000000032</v>
      </c>
      <c r="C38" s="102"/>
    </row>
    <row r="39" spans="1:3">
      <c r="A39" s="86" t="s">
        <v>87</v>
      </c>
      <c r="B39" s="4">
        <v>4.0999999999999996</v>
      </c>
    </row>
    <row r="40" spans="1:3">
      <c r="A40" s="62" t="s">
        <v>126</v>
      </c>
      <c r="B40" s="4">
        <v>4.2</v>
      </c>
    </row>
  </sheetData>
  <hyperlinks>
    <hyperlink ref="A1" location="Ցանկ!A1" display="Ցանկ!A1" xr:uid="{D87DA10E-DA83-42A9-94EB-4C74D8D06E94}"/>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15"/>
  <sheetViews>
    <sheetView zoomScaleNormal="100" workbookViewId="0">
      <selection activeCell="K22" sqref="K22"/>
    </sheetView>
  </sheetViews>
  <sheetFormatPr defaultColWidth="8.88671875" defaultRowHeight="16.5"/>
  <cols>
    <col min="1" max="1" width="25" bestFit="1" customWidth="1"/>
  </cols>
  <sheetData>
    <row r="1" spans="1:20">
      <c r="A1" s="301" t="s">
        <v>492</v>
      </c>
      <c r="B1" s="18" t="s">
        <v>127</v>
      </c>
      <c r="C1" s="18" t="s">
        <v>84</v>
      </c>
      <c r="D1" s="18" t="s">
        <v>128</v>
      </c>
      <c r="E1" s="18" t="s">
        <v>111</v>
      </c>
      <c r="F1" s="18" t="s">
        <v>129</v>
      </c>
      <c r="G1" s="18" t="s">
        <v>84</v>
      </c>
      <c r="H1" s="18" t="s">
        <v>128</v>
      </c>
      <c r="I1" s="18" t="s">
        <v>112</v>
      </c>
      <c r="J1" s="18" t="s">
        <v>129</v>
      </c>
      <c r="K1" s="18" t="s">
        <v>84</v>
      </c>
      <c r="L1" t="s">
        <v>128</v>
      </c>
      <c r="M1" t="s">
        <v>113</v>
      </c>
      <c r="N1" s="18" t="s">
        <v>129</v>
      </c>
      <c r="O1" s="18" t="s">
        <v>84</v>
      </c>
      <c r="P1" t="s">
        <v>128</v>
      </c>
      <c r="Q1" t="s">
        <v>114</v>
      </c>
      <c r="R1" t="s">
        <v>129</v>
      </c>
      <c r="S1" t="s">
        <v>84</v>
      </c>
      <c r="T1" t="s">
        <v>128</v>
      </c>
    </row>
    <row r="2" spans="1:20">
      <c r="A2" s="18" t="s">
        <v>341</v>
      </c>
      <c r="B2" s="41">
        <v>17.7</v>
      </c>
      <c r="C2" s="41">
        <v>14.7</v>
      </c>
      <c r="D2" s="41">
        <v>13.064361191162345</v>
      </c>
      <c r="E2" s="41">
        <v>9.6747289407839876</v>
      </c>
      <c r="F2" s="41">
        <v>10.321489001692047</v>
      </c>
      <c r="G2" s="41">
        <v>8.8952654232424688</v>
      </c>
      <c r="H2" s="41">
        <v>3.2670454545454546</v>
      </c>
      <c r="I2" s="41">
        <v>3.4770514603616132</v>
      </c>
      <c r="J2" s="41">
        <v>9.2811646951774343</v>
      </c>
      <c r="K2" s="41">
        <v>3.7514654161781942</v>
      </c>
      <c r="L2" s="41">
        <v>3.0423280423280423</v>
      </c>
      <c r="M2" s="41">
        <v>2.12</v>
      </c>
      <c r="N2" s="41">
        <v>3.90625</v>
      </c>
      <c r="O2" s="41">
        <v>3.45</v>
      </c>
      <c r="P2" s="26">
        <v>8.6</v>
      </c>
      <c r="Q2" s="26">
        <v>10.104166666666666</v>
      </c>
      <c r="R2" s="26">
        <v>9.5</v>
      </c>
      <c r="S2" s="26">
        <v>9.3942054433713782</v>
      </c>
      <c r="T2" s="26">
        <v>5.6020066889632103</v>
      </c>
    </row>
    <row r="3" spans="1:20">
      <c r="A3" s="18" t="s">
        <v>342</v>
      </c>
      <c r="B3" s="41">
        <v>27.4</v>
      </c>
      <c r="C3" s="41">
        <v>28.8</v>
      </c>
      <c r="D3" s="41">
        <v>24.975984630163303</v>
      </c>
      <c r="E3" s="41">
        <v>23.603002502085072</v>
      </c>
      <c r="F3" s="41">
        <v>22.081218274111674</v>
      </c>
      <c r="G3" s="41">
        <v>21.52080344332855</v>
      </c>
      <c r="H3" s="41">
        <v>14.772727272727273</v>
      </c>
      <c r="I3" s="41">
        <v>12.100139082058414</v>
      </c>
      <c r="J3" s="41">
        <v>13.830755232029118</v>
      </c>
      <c r="K3" s="41">
        <v>20.281359906213364</v>
      </c>
      <c r="L3" s="41">
        <v>17.063492063492063</v>
      </c>
      <c r="M3" s="41">
        <v>12.74</v>
      </c>
      <c r="N3" s="41">
        <v>15.9</v>
      </c>
      <c r="O3" s="41">
        <v>15.11</v>
      </c>
      <c r="P3" s="26">
        <v>10.375275938189846</v>
      </c>
      <c r="Q3" s="26">
        <v>11.041666666666666</v>
      </c>
      <c r="R3" s="26">
        <v>8.75</v>
      </c>
      <c r="S3" s="26">
        <v>10.272168568920105</v>
      </c>
      <c r="T3" s="26">
        <v>7.5250836120401345</v>
      </c>
    </row>
    <row r="4" spans="1:20">
      <c r="A4" s="18" t="s">
        <v>343</v>
      </c>
      <c r="B4" s="41">
        <v>33.5</v>
      </c>
      <c r="C4" s="41">
        <v>36.5</v>
      </c>
      <c r="D4" s="41">
        <v>44.380403458213266</v>
      </c>
      <c r="E4" s="41">
        <v>46.622185154295245</v>
      </c>
      <c r="F4" s="41">
        <v>35.363790186125208</v>
      </c>
      <c r="G4" s="41">
        <v>35.868005738880917</v>
      </c>
      <c r="H4" s="41">
        <v>35.653409090909086</v>
      </c>
      <c r="I4" s="41">
        <v>33.796940194714878</v>
      </c>
      <c r="J4" s="41">
        <v>13.102820746132849</v>
      </c>
      <c r="K4" s="41">
        <v>17.116060961313011</v>
      </c>
      <c r="L4" s="41">
        <v>8.0687830687830679</v>
      </c>
      <c r="M4" s="41">
        <v>6.99</v>
      </c>
      <c r="N4" s="41">
        <v>6.8080357142857135</v>
      </c>
      <c r="O4" s="41">
        <v>11.87</v>
      </c>
      <c r="P4" s="26">
        <v>20.088300220750551</v>
      </c>
      <c r="Q4" s="26">
        <v>19.375</v>
      </c>
      <c r="R4" s="26">
        <v>12.5</v>
      </c>
      <c r="S4" s="26">
        <v>16.417910447761194</v>
      </c>
      <c r="T4" s="26">
        <v>19.063545150501675</v>
      </c>
    </row>
    <row r="5" spans="1:20">
      <c r="A5" s="18" t="s">
        <v>344</v>
      </c>
      <c r="B5" s="41">
        <v>3.5</v>
      </c>
      <c r="C5" s="41">
        <v>3.6</v>
      </c>
      <c r="D5" s="41">
        <v>3.1700288184438041</v>
      </c>
      <c r="E5" s="41">
        <v>2.2518765638031693</v>
      </c>
      <c r="F5" s="41">
        <v>7.1912013536379025</v>
      </c>
      <c r="G5" s="41">
        <v>7.6040172166427542</v>
      </c>
      <c r="H5" s="41">
        <v>11.647727272727272</v>
      </c>
      <c r="I5" s="41">
        <v>12.517385257301807</v>
      </c>
      <c r="J5" s="41">
        <v>20.473157415832574</v>
      </c>
      <c r="K5" s="41">
        <v>23.563892145369287</v>
      </c>
      <c r="L5" s="41">
        <v>27.24867724867725</v>
      </c>
      <c r="M5" s="41">
        <v>33.19</v>
      </c>
      <c r="N5" s="41">
        <v>28.459821428571431</v>
      </c>
      <c r="O5" s="41">
        <v>23.11</v>
      </c>
      <c r="P5" s="26">
        <v>28.035320088300221</v>
      </c>
      <c r="Q5" s="26">
        <v>20.520833333333332</v>
      </c>
      <c r="R5" s="26">
        <v>18.666666666666668</v>
      </c>
      <c r="S5" s="26">
        <v>14.661984196663742</v>
      </c>
      <c r="T5" s="26">
        <v>14.715719063545151</v>
      </c>
    </row>
    <row r="6" spans="1:20">
      <c r="A6" s="18" t="s">
        <v>345</v>
      </c>
      <c r="B6" s="41">
        <v>0.8</v>
      </c>
      <c r="C6" s="41">
        <v>1.1000000000000001</v>
      </c>
      <c r="D6" s="41">
        <v>0.96061479346781953</v>
      </c>
      <c r="E6" s="41">
        <v>0.33361134278565469</v>
      </c>
      <c r="F6" s="41">
        <v>0.76142131979695438</v>
      </c>
      <c r="G6" s="41">
        <v>0.57388809182209477</v>
      </c>
      <c r="H6" s="41">
        <v>1.9886363636363635</v>
      </c>
      <c r="I6" s="41">
        <v>3.05980528511822</v>
      </c>
      <c r="J6" s="41">
        <v>3.9126478616924478</v>
      </c>
      <c r="K6" s="41">
        <v>2.9308323563892147</v>
      </c>
      <c r="L6" s="41">
        <v>3.9682539682539684</v>
      </c>
      <c r="M6" s="41">
        <v>6.73</v>
      </c>
      <c r="N6" s="41">
        <v>3.7946428571428568</v>
      </c>
      <c r="O6" s="41">
        <v>6.04</v>
      </c>
      <c r="P6" s="26">
        <v>8</v>
      </c>
      <c r="Q6" s="26">
        <v>7.395833333333333</v>
      </c>
      <c r="R6" s="26">
        <v>8.8333333333333339</v>
      </c>
      <c r="S6" s="26">
        <v>7.4626865671641784</v>
      </c>
      <c r="T6" s="26">
        <v>6.7725752508361197</v>
      </c>
    </row>
    <row r="7" spans="1:20">
      <c r="A7" s="18" t="s">
        <v>346</v>
      </c>
      <c r="B7" s="41">
        <v>17.100000000000001</v>
      </c>
      <c r="C7" s="41">
        <v>15.3</v>
      </c>
      <c r="D7" s="41">
        <v>13.448607108549471</v>
      </c>
      <c r="E7" s="41">
        <v>17.514595496246873</v>
      </c>
      <c r="F7" s="41">
        <v>24.280879864636209</v>
      </c>
      <c r="G7" s="41">
        <v>25.538020086083215</v>
      </c>
      <c r="H7" s="41">
        <v>32.670454545454547</v>
      </c>
      <c r="I7" s="41">
        <v>35.048678720445068</v>
      </c>
      <c r="J7" s="41">
        <v>39.399454049135578</v>
      </c>
      <c r="K7" s="41">
        <v>32.356389214536932</v>
      </c>
      <c r="L7" s="41">
        <v>40.608465608465607</v>
      </c>
      <c r="M7" s="41">
        <v>38.229999999999997</v>
      </c>
      <c r="N7" s="41">
        <v>41.071428571428569</v>
      </c>
      <c r="O7" s="41">
        <v>40.380000000000003</v>
      </c>
      <c r="P7" s="26">
        <v>24.9</v>
      </c>
      <c r="Q7" s="26">
        <v>31.5625</v>
      </c>
      <c r="R7" s="26">
        <v>41.75</v>
      </c>
      <c r="S7" s="26">
        <v>41.791044776119399</v>
      </c>
      <c r="T7" s="26">
        <v>46.321070234113712</v>
      </c>
    </row>
    <row r="9" spans="1:20">
      <c r="B9" s="25"/>
    </row>
    <row r="10" spans="1:20">
      <c r="A10" s="2"/>
    </row>
    <row r="11" spans="1:20">
      <c r="A11" s="2"/>
    </row>
    <row r="12" spans="1:20">
      <c r="A12" s="2"/>
    </row>
    <row r="13" spans="1:20">
      <c r="A13" s="2"/>
    </row>
    <row r="14" spans="1:20">
      <c r="A14" s="2"/>
    </row>
    <row r="15" spans="1:20">
      <c r="A15" s="2"/>
    </row>
  </sheetData>
  <hyperlinks>
    <hyperlink ref="A1" location="Ցանկ!A1" display="Ցանկ!A1" xr:uid="{2E71040F-BE05-4536-A4E6-854F239E1304}"/>
  </hyperlinks>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sheetPr>
  <dimension ref="A1:G3"/>
  <sheetViews>
    <sheetView workbookViewId="0">
      <selection activeCell="E14" sqref="E14"/>
    </sheetView>
  </sheetViews>
  <sheetFormatPr defaultColWidth="8.88671875" defaultRowHeight="15"/>
  <cols>
    <col min="1" max="1" width="59.109375" style="125" customWidth="1"/>
    <col min="2" max="2" width="15.88671875" style="126" customWidth="1"/>
    <col min="3" max="3" width="8.44140625" style="126" customWidth="1"/>
    <col min="4" max="4" width="9" style="126" customWidth="1"/>
    <col min="5" max="5" width="8.44140625" style="126" customWidth="1"/>
    <col min="6" max="6" width="9.44140625" style="126" customWidth="1"/>
    <col min="7" max="16384" width="8.88671875" style="126"/>
  </cols>
  <sheetData>
    <row r="1" spans="1:7">
      <c r="A1" s="301" t="s">
        <v>492</v>
      </c>
      <c r="B1" s="125" t="s">
        <v>347</v>
      </c>
      <c r="C1" s="125" t="s">
        <v>348</v>
      </c>
      <c r="D1" s="125" t="s">
        <v>349</v>
      </c>
      <c r="E1" s="125"/>
      <c r="F1" s="125"/>
      <c r="G1" s="125"/>
    </row>
    <row r="2" spans="1:7">
      <c r="A2" s="125" t="s">
        <v>351</v>
      </c>
      <c r="B2" s="127">
        <v>0</v>
      </c>
      <c r="C2" s="128">
        <v>0.5</v>
      </c>
      <c r="D2" s="128">
        <v>-0.5</v>
      </c>
      <c r="E2" s="128"/>
      <c r="F2" s="128"/>
    </row>
    <row r="3" spans="1:7">
      <c r="A3" s="125" t="s">
        <v>350</v>
      </c>
      <c r="B3" s="127">
        <v>0</v>
      </c>
      <c r="C3" s="128">
        <v>2</v>
      </c>
      <c r="D3" s="128">
        <v>-1.7</v>
      </c>
      <c r="E3" s="128"/>
      <c r="F3" s="128"/>
    </row>
  </sheetData>
  <hyperlinks>
    <hyperlink ref="A1" location="Ցանկ!A1" display="Ցանկ!A1" xr:uid="{01DF28D8-139B-451A-B211-972DA8F8D357}"/>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304D-4A8F-4576-A19E-98616715F1C0}">
  <dimension ref="A1:K39"/>
  <sheetViews>
    <sheetView zoomScale="110" zoomScaleNormal="110" workbookViewId="0">
      <selection activeCell="L18" sqref="L18"/>
    </sheetView>
  </sheetViews>
  <sheetFormatPr defaultColWidth="8.88671875" defaultRowHeight="13.5"/>
  <cols>
    <col min="1" max="1" width="8.88671875" style="1"/>
    <col min="2" max="16384" width="8.88671875" style="3"/>
  </cols>
  <sheetData>
    <row r="1" spans="1:11" s="18" customFormat="1" ht="14.25">
      <c r="A1" s="33" t="s">
        <v>492</v>
      </c>
      <c r="B1" s="93" t="s">
        <v>353</v>
      </c>
      <c r="C1" s="93" t="s">
        <v>354</v>
      </c>
      <c r="D1" s="93" t="s">
        <v>355</v>
      </c>
      <c r="E1" s="93" t="s">
        <v>318</v>
      </c>
      <c r="F1" s="93" t="s">
        <v>304</v>
      </c>
      <c r="G1" s="93" t="s">
        <v>356</v>
      </c>
    </row>
    <row r="2" spans="1:11" ht="14.25" hidden="1">
      <c r="A2" s="93" t="s">
        <v>108</v>
      </c>
      <c r="B2" s="94"/>
      <c r="C2" s="94"/>
      <c r="D2" s="94"/>
      <c r="E2" s="94"/>
      <c r="F2" s="95">
        <v>-0.1</v>
      </c>
      <c r="G2" s="95">
        <v>-0.90530126051113768</v>
      </c>
    </row>
    <row r="3" spans="1:11" ht="14.25" hidden="1">
      <c r="A3" s="93" t="s">
        <v>87</v>
      </c>
      <c r="B3" s="94"/>
      <c r="C3" s="94"/>
      <c r="D3" s="94"/>
      <c r="E3" s="94"/>
      <c r="F3" s="95">
        <v>1.1000000000000001</v>
      </c>
      <c r="G3" s="95">
        <v>0.36407786425382938</v>
      </c>
      <c r="H3" s="55"/>
      <c r="I3" s="55"/>
      <c r="J3" s="55"/>
      <c r="K3" s="55"/>
    </row>
    <row r="4" spans="1:11" ht="14.25" hidden="1">
      <c r="A4" s="93" t="s">
        <v>84</v>
      </c>
      <c r="B4" s="96"/>
      <c r="C4" s="96"/>
      <c r="D4" s="96"/>
      <c r="E4" s="96"/>
      <c r="F4" s="95">
        <v>1</v>
      </c>
      <c r="G4" s="95">
        <v>2.1112721321331804</v>
      </c>
      <c r="H4" s="55"/>
      <c r="I4" s="55"/>
      <c r="J4" s="55"/>
      <c r="K4" s="55"/>
    </row>
    <row r="5" spans="1:11" ht="14.25" hidden="1">
      <c r="A5" s="93" t="s">
        <v>85</v>
      </c>
      <c r="B5" s="97"/>
      <c r="C5" s="97"/>
      <c r="D5" s="97"/>
      <c r="E5" s="97"/>
      <c r="F5" s="95">
        <v>2.6</v>
      </c>
      <c r="G5" s="95">
        <v>3.6484028135333091</v>
      </c>
      <c r="H5" s="55"/>
      <c r="I5" s="55"/>
      <c r="J5" s="55"/>
      <c r="K5" s="55"/>
    </row>
    <row r="6" spans="1:11" ht="14.25" hidden="1">
      <c r="A6" s="93" t="s">
        <v>109</v>
      </c>
      <c r="B6" s="98"/>
      <c r="C6" s="98"/>
      <c r="D6" s="98"/>
      <c r="E6" s="98"/>
      <c r="F6" s="95">
        <v>3.7</v>
      </c>
      <c r="G6" s="95">
        <v>4.9449250245676524</v>
      </c>
      <c r="H6" s="55"/>
      <c r="I6" s="55"/>
      <c r="J6" s="55"/>
      <c r="K6" s="55"/>
    </row>
    <row r="7" spans="1:11" ht="14.25" hidden="1">
      <c r="A7" s="93" t="s">
        <v>87</v>
      </c>
      <c r="B7" s="94"/>
      <c r="C7" s="94"/>
      <c r="D7" s="94"/>
      <c r="E7" s="94"/>
      <c r="F7" s="95">
        <v>0.9</v>
      </c>
      <c r="G7" s="95">
        <v>4.1469572523281499</v>
      </c>
    </row>
    <row r="8" spans="1:11" ht="14.25" hidden="1">
      <c r="A8" s="93" t="s">
        <v>84</v>
      </c>
      <c r="B8" s="98"/>
      <c r="C8" s="98"/>
      <c r="D8" s="98"/>
      <c r="E8" s="98"/>
      <c r="F8" s="95">
        <v>3.5</v>
      </c>
      <c r="G8" s="95">
        <v>3.6702807488898941</v>
      </c>
    </row>
    <row r="9" spans="1:11" ht="14.25" hidden="1">
      <c r="A9" s="93" t="s">
        <v>85</v>
      </c>
      <c r="B9" s="94"/>
      <c r="C9" s="94"/>
      <c r="D9" s="94"/>
      <c r="E9" s="94"/>
      <c r="F9" s="95">
        <v>1.8</v>
      </c>
      <c r="G9" s="94">
        <v>2.6</v>
      </c>
    </row>
    <row r="10" spans="1:11" ht="14.25">
      <c r="A10" s="93" t="s">
        <v>110</v>
      </c>
      <c r="B10" s="94"/>
      <c r="C10" s="94"/>
      <c r="D10" s="94"/>
      <c r="E10" s="94"/>
      <c r="F10" s="96">
        <v>1.9</v>
      </c>
      <c r="G10" s="96">
        <v>1.3</v>
      </c>
    </row>
    <row r="11" spans="1:11" ht="14.25">
      <c r="A11" s="93" t="s">
        <v>87</v>
      </c>
      <c r="B11" s="94"/>
      <c r="C11" s="94"/>
      <c r="D11" s="94"/>
      <c r="E11" s="94"/>
      <c r="F11" s="96">
        <v>2.5</v>
      </c>
      <c r="G11" s="96">
        <v>1.5</v>
      </c>
    </row>
    <row r="12" spans="1:11" ht="14.25">
      <c r="A12" s="93" t="s">
        <v>84</v>
      </c>
      <c r="B12" s="94"/>
      <c r="C12" s="94"/>
      <c r="D12" s="94"/>
      <c r="E12" s="94"/>
      <c r="F12" s="96">
        <v>0.5</v>
      </c>
      <c r="G12" s="96">
        <v>1.1000000000000001</v>
      </c>
    </row>
    <row r="13" spans="1:11" ht="14.25">
      <c r="A13" s="93" t="s">
        <v>85</v>
      </c>
      <c r="B13" s="94"/>
      <c r="C13" s="94"/>
      <c r="D13" s="94"/>
      <c r="E13" s="94"/>
      <c r="F13" s="96">
        <v>0.7</v>
      </c>
      <c r="G13" s="96">
        <v>0.7</v>
      </c>
    </row>
    <row r="14" spans="1:11" ht="14.25">
      <c r="A14" s="93" t="s">
        <v>111</v>
      </c>
      <c r="B14" s="96"/>
      <c r="C14" s="96"/>
      <c r="D14" s="96"/>
      <c r="E14" s="96"/>
      <c r="F14" s="96">
        <v>-0.11</v>
      </c>
      <c r="G14" s="96">
        <v>0.54</v>
      </c>
    </row>
    <row r="15" spans="1:11" ht="14.25">
      <c r="A15" s="93" t="s">
        <v>87</v>
      </c>
      <c r="B15" s="94"/>
      <c r="C15" s="94"/>
      <c r="D15" s="94"/>
      <c r="E15" s="94"/>
      <c r="F15" s="96">
        <v>1.7</v>
      </c>
      <c r="G15" s="96">
        <v>0.77684596156544217</v>
      </c>
    </row>
    <row r="16" spans="1:11" ht="14.25">
      <c r="A16" s="18" t="s">
        <v>84</v>
      </c>
      <c r="B16" s="96"/>
      <c r="C16" s="96"/>
      <c r="D16" s="96"/>
      <c r="E16" s="96"/>
      <c r="F16" s="96">
        <v>1.432684471732145</v>
      </c>
      <c r="G16" s="95">
        <v>1.3397678509690962</v>
      </c>
    </row>
    <row r="17" spans="1:9" ht="14.25">
      <c r="A17" s="18" t="s">
        <v>85</v>
      </c>
      <c r="B17" s="95"/>
      <c r="C17" s="95"/>
      <c r="D17" s="95"/>
      <c r="E17" s="95"/>
      <c r="F17" s="95">
        <v>3.7</v>
      </c>
      <c r="G17" s="95">
        <v>3.6</v>
      </c>
      <c r="I17" s="77"/>
    </row>
    <row r="18" spans="1:9" ht="14.25">
      <c r="A18" s="93" t="s">
        <v>112</v>
      </c>
      <c r="B18" s="95"/>
      <c r="C18" s="95"/>
      <c r="D18" s="95"/>
      <c r="E18" s="95"/>
      <c r="F18" s="95">
        <v>5.8</v>
      </c>
      <c r="G18" s="95">
        <v>6.6</v>
      </c>
    </row>
    <row r="19" spans="1:9" ht="14.25">
      <c r="A19" s="93" t="s">
        <v>87</v>
      </c>
      <c r="B19" s="95"/>
      <c r="C19" s="95"/>
      <c r="D19" s="95"/>
      <c r="E19" s="95"/>
      <c r="F19" s="95">
        <v>6.5</v>
      </c>
      <c r="G19" s="95">
        <v>7.8</v>
      </c>
    </row>
    <row r="20" spans="1:9" ht="14.25">
      <c r="A20" s="18" t="s">
        <v>84</v>
      </c>
      <c r="B20" s="95"/>
      <c r="C20" s="95"/>
      <c r="D20" s="95"/>
      <c r="E20" s="95"/>
      <c r="F20" s="158">
        <v>8.9</v>
      </c>
      <c r="G20" s="95">
        <v>8</v>
      </c>
    </row>
    <row r="21" spans="1:9" ht="15.75">
      <c r="A21" s="18" t="s">
        <v>85</v>
      </c>
      <c r="B21" s="129"/>
      <c r="C21" s="129"/>
      <c r="D21" s="129"/>
      <c r="E21" s="129"/>
      <c r="F21" s="95">
        <v>7.6754534627573321</v>
      </c>
      <c r="G21" s="95">
        <v>7.25</v>
      </c>
    </row>
    <row r="22" spans="1:9" ht="14.25">
      <c r="A22" s="93" t="s">
        <v>113</v>
      </c>
      <c r="B22" s="98"/>
      <c r="C22" s="98"/>
      <c r="D22" s="98"/>
      <c r="E22" s="98"/>
      <c r="F22" s="95">
        <v>7.4</v>
      </c>
      <c r="G22" s="95">
        <v>7</v>
      </c>
    </row>
    <row r="23" spans="1:9" ht="15.75">
      <c r="A23" s="18" t="s">
        <v>129</v>
      </c>
      <c r="B23" s="129"/>
      <c r="C23" s="129"/>
      <c r="D23" s="129"/>
      <c r="E23" s="129"/>
      <c r="F23" s="95">
        <v>10.277471</v>
      </c>
      <c r="G23" s="95">
        <v>9.44</v>
      </c>
    </row>
    <row r="24" spans="1:9" ht="15.75">
      <c r="A24" s="18" t="s">
        <v>84</v>
      </c>
      <c r="B24" s="129">
        <v>9.9</v>
      </c>
      <c r="C24" s="129"/>
      <c r="D24" s="129"/>
      <c r="E24" s="129"/>
      <c r="F24" s="95">
        <v>9.9</v>
      </c>
      <c r="G24" s="95">
        <v>10.5</v>
      </c>
    </row>
    <row r="25" spans="1:9" ht="15.75">
      <c r="A25" s="18" t="s">
        <v>85</v>
      </c>
      <c r="B25" s="129">
        <v>9.4919388500000004</v>
      </c>
      <c r="C25" s="129">
        <v>8.3038746400000001</v>
      </c>
      <c r="D25" s="129"/>
      <c r="E25" s="129"/>
      <c r="F25" s="95">
        <v>8.3000000000000007</v>
      </c>
      <c r="G25" s="95">
        <v>9.5</v>
      </c>
    </row>
    <row r="26" spans="1:9" ht="15.75">
      <c r="A26" s="18" t="s">
        <v>114</v>
      </c>
      <c r="B26" s="129">
        <v>8.3000000000000007</v>
      </c>
      <c r="C26" s="129">
        <v>6.8902521300000004</v>
      </c>
      <c r="D26" s="129">
        <v>5.4543570386767612</v>
      </c>
      <c r="E26" s="129"/>
      <c r="F26" s="95">
        <v>5.5</v>
      </c>
      <c r="G26" s="95">
        <v>6.4</v>
      </c>
    </row>
    <row r="27" spans="1:9" ht="15.75">
      <c r="A27" s="18" t="s">
        <v>87</v>
      </c>
      <c r="B27" s="129">
        <v>5.90728002</v>
      </c>
      <c r="C27" s="129">
        <v>3.8585587499999998</v>
      </c>
      <c r="D27" s="129">
        <v>0.15</v>
      </c>
      <c r="E27" s="129">
        <v>-0.50420047899999998</v>
      </c>
      <c r="F27" s="95">
        <v>-0.5</v>
      </c>
      <c r="G27" s="95">
        <v>1.5</v>
      </c>
    </row>
    <row r="28" spans="1:9" ht="15.75">
      <c r="A28" s="18" t="s">
        <v>84</v>
      </c>
      <c r="B28" s="129">
        <v>4.4720435500000004</v>
      </c>
      <c r="C28" s="129">
        <v>2.7323730300000002</v>
      </c>
      <c r="D28" s="129">
        <v>0.1</v>
      </c>
      <c r="E28" s="129">
        <v>-0.37592918600000003</v>
      </c>
      <c r="F28" s="95">
        <v>0.1</v>
      </c>
      <c r="G28" s="95">
        <v>-0.1</v>
      </c>
    </row>
    <row r="29" spans="1:9" ht="15.75">
      <c r="A29" s="18" t="s">
        <v>85</v>
      </c>
      <c r="B29" s="129">
        <v>3.8838448300000001</v>
      </c>
      <c r="C29" s="129">
        <v>2.81790853</v>
      </c>
      <c r="D29" s="129">
        <v>0.4</v>
      </c>
      <c r="E29" s="129">
        <v>0.20604288700000001</v>
      </c>
      <c r="F29" s="95"/>
      <c r="G29" s="95"/>
    </row>
    <row r="30" spans="1:9" ht="15.75">
      <c r="A30" s="18" t="s">
        <v>115</v>
      </c>
      <c r="B30" s="129">
        <v>3.6868941400000002</v>
      </c>
      <c r="C30" s="129">
        <v>3.5479307200000001</v>
      </c>
      <c r="D30" s="129">
        <v>1.51</v>
      </c>
      <c r="E30" s="129">
        <v>1.7511237900000001</v>
      </c>
      <c r="F30" s="95"/>
      <c r="G30" s="95"/>
    </row>
    <row r="31" spans="1:9" ht="15.75">
      <c r="A31" s="18" t="s">
        <v>87</v>
      </c>
      <c r="B31" s="129">
        <v>3.5249374599999999</v>
      </c>
      <c r="C31" s="129">
        <v>3.8785478699999998</v>
      </c>
      <c r="D31" s="129">
        <v>3.58</v>
      </c>
      <c r="E31" s="129">
        <v>3.5458815600000002</v>
      </c>
      <c r="F31" s="95"/>
      <c r="G31" s="95"/>
    </row>
    <row r="32" spans="1:9" ht="15.75">
      <c r="A32" s="18" t="s">
        <v>84</v>
      </c>
      <c r="B32" s="129">
        <v>3.64669322</v>
      </c>
      <c r="C32" s="129">
        <v>3.9170607899999998</v>
      </c>
      <c r="D32" s="129">
        <v>3.63</v>
      </c>
      <c r="E32" s="129">
        <v>3.0577315700000001</v>
      </c>
      <c r="F32" s="95"/>
      <c r="G32" s="95"/>
    </row>
    <row r="33" spans="1:7" ht="15.75">
      <c r="A33" s="18" t="s">
        <v>85</v>
      </c>
      <c r="B33" s="157">
        <v>3.7882876699999999</v>
      </c>
      <c r="C33" s="129">
        <v>4.0406104899999997</v>
      </c>
      <c r="D33" s="129">
        <v>3.48</v>
      </c>
      <c r="E33" s="129">
        <v>2.59690464</v>
      </c>
      <c r="F33" s="95"/>
      <c r="G33" s="95"/>
    </row>
    <row r="34" spans="1:7" ht="15.75">
      <c r="A34" s="18" t="s">
        <v>116</v>
      </c>
      <c r="B34" s="157">
        <v>3.8575612499999998</v>
      </c>
      <c r="C34" s="157">
        <v>4.1394717400000003</v>
      </c>
      <c r="D34" s="157">
        <v>3.6</v>
      </c>
      <c r="E34" s="157">
        <v>2.5566707100000001</v>
      </c>
      <c r="F34" s="95"/>
      <c r="G34" s="95"/>
    </row>
    <row r="35" spans="1:7" ht="15.75">
      <c r="A35" s="18" t="s">
        <v>87</v>
      </c>
      <c r="B35" s="157">
        <v>3.8623582999999999</v>
      </c>
      <c r="C35" s="157">
        <v>4.1935526100000002</v>
      </c>
      <c r="D35" s="157">
        <v>3.73</v>
      </c>
      <c r="E35" s="157">
        <v>2.8488704199999999</v>
      </c>
      <c r="F35" s="95"/>
      <c r="G35" s="95"/>
    </row>
    <row r="36" spans="1:7" ht="15.75">
      <c r="A36" s="18" t="s">
        <v>84</v>
      </c>
      <c r="B36" s="157">
        <v>4</v>
      </c>
      <c r="C36" s="157">
        <v>4.0999999999999996</v>
      </c>
      <c r="D36" s="157">
        <v>3.82</v>
      </c>
      <c r="E36" s="157">
        <v>3.1831339999999999</v>
      </c>
      <c r="F36" s="95"/>
      <c r="G36" s="95"/>
    </row>
    <row r="37" spans="1:7" ht="15.75">
      <c r="A37" s="18" t="s">
        <v>85</v>
      </c>
      <c r="B37" s="157"/>
      <c r="C37" s="157">
        <v>4</v>
      </c>
      <c r="D37" s="157">
        <v>3.87</v>
      </c>
      <c r="E37" s="157">
        <v>3.4631239100000002</v>
      </c>
      <c r="F37" s="95"/>
      <c r="G37" s="1"/>
    </row>
    <row r="38" spans="1:7" ht="15.75">
      <c r="A38" s="18" t="s">
        <v>117</v>
      </c>
      <c r="B38" s="157"/>
      <c r="C38" s="157"/>
      <c r="D38" s="157">
        <v>4</v>
      </c>
      <c r="E38" s="157">
        <v>3.6958997500000002</v>
      </c>
      <c r="F38" s="95"/>
      <c r="G38" s="1"/>
    </row>
    <row r="39" spans="1:7" ht="15.75">
      <c r="A39" s="18" t="s">
        <v>87</v>
      </c>
      <c r="B39" s="157"/>
      <c r="C39" s="157"/>
      <c r="D39" s="157"/>
      <c r="E39" s="157">
        <v>4</v>
      </c>
      <c r="F39" s="95"/>
      <c r="G39" s="1"/>
    </row>
  </sheetData>
  <hyperlinks>
    <hyperlink ref="A1" location="Ցանկ!A1" display="Ցանկ!A1" xr:uid="{4CCBA93F-8818-4CFA-858A-027DFCDCC467}"/>
  </hyperlinks>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sheetPr>
  <dimension ref="A1:M47"/>
  <sheetViews>
    <sheetView workbookViewId="0">
      <selection activeCell="L24" sqref="L24"/>
    </sheetView>
  </sheetViews>
  <sheetFormatPr defaultRowHeight="16.5"/>
  <sheetData>
    <row r="1" spans="1:13">
      <c r="A1" s="301" t="s">
        <v>492</v>
      </c>
    </row>
    <row r="2" spans="1:13">
      <c r="A2" s="232"/>
      <c r="B2" s="283" t="s">
        <v>357</v>
      </c>
      <c r="C2" s="283" t="s">
        <v>358</v>
      </c>
      <c r="D2" s="283" t="s">
        <v>359</v>
      </c>
    </row>
    <row r="3" spans="1:13">
      <c r="A3" s="233">
        <v>43831</v>
      </c>
      <c r="B3" s="234">
        <v>0.27658563406932046</v>
      </c>
      <c r="C3" s="234">
        <v>1.7937334430271079</v>
      </c>
      <c r="D3" s="234">
        <v>0.86538957196520983</v>
      </c>
    </row>
    <row r="4" spans="1:13">
      <c r="A4" s="233">
        <v>43862</v>
      </c>
      <c r="B4" s="234">
        <v>-0.54084569473357647</v>
      </c>
      <c r="C4" s="234">
        <v>1.4683491455214721</v>
      </c>
      <c r="D4" s="234">
        <v>0.77184062474053405</v>
      </c>
    </row>
    <row r="5" spans="1:13">
      <c r="A5" s="233">
        <v>43891</v>
      </c>
      <c r="B5" s="234">
        <v>-0.11022336893734064</v>
      </c>
      <c r="C5" s="234">
        <v>1.2744740474224869</v>
      </c>
      <c r="D5" s="234">
        <v>0.54227164049494547</v>
      </c>
    </row>
    <row r="6" spans="1:13" ht="20.25">
      <c r="A6" s="233">
        <v>43922</v>
      </c>
      <c r="B6" s="234">
        <v>0.85542195075301208</v>
      </c>
      <c r="C6" s="234">
        <v>0.99414845823947928</v>
      </c>
      <c r="D6" s="234">
        <v>1.1321822131247927</v>
      </c>
      <c r="M6" s="167"/>
    </row>
    <row r="7" spans="1:13">
      <c r="A7" s="233">
        <v>43952</v>
      </c>
      <c r="B7" s="234">
        <v>1.1580085630585586</v>
      </c>
      <c r="C7" s="234">
        <v>0.80301910145594491</v>
      </c>
      <c r="D7" s="234">
        <v>0.86253079378988673</v>
      </c>
    </row>
    <row r="8" spans="1:13">
      <c r="A8" s="233">
        <v>43983</v>
      </c>
      <c r="B8" s="234">
        <v>1.6775261712187017</v>
      </c>
      <c r="C8" s="234">
        <v>1.0866598857826233</v>
      </c>
      <c r="D8" s="234">
        <v>0.77684596156544217</v>
      </c>
    </row>
    <row r="9" spans="1:13">
      <c r="A9" s="233">
        <v>44013</v>
      </c>
      <c r="B9" s="234">
        <v>1.518789830326071</v>
      </c>
      <c r="C9" s="234">
        <v>1.3169862854481806</v>
      </c>
      <c r="D9" s="234">
        <v>0.8340682821257559</v>
      </c>
    </row>
    <row r="10" spans="1:13">
      <c r="A10" s="233">
        <v>44044</v>
      </c>
      <c r="B10" s="234">
        <v>1.8167405331195141</v>
      </c>
      <c r="C10" s="234">
        <v>1.3797348538627574</v>
      </c>
      <c r="D10" s="234">
        <v>1.0666176019744</v>
      </c>
    </row>
    <row r="11" spans="1:13">
      <c r="A11" s="233">
        <v>44075</v>
      </c>
      <c r="B11" s="234">
        <v>1.432684471732145</v>
      </c>
      <c r="C11" s="234">
        <v>1.635599931841611</v>
      </c>
      <c r="D11" s="234">
        <v>1.3432163084943909</v>
      </c>
    </row>
    <row r="12" spans="1:13">
      <c r="A12" s="233">
        <v>44105</v>
      </c>
      <c r="B12" s="234">
        <v>1.3441364663877948</v>
      </c>
      <c r="C12" s="234">
        <v>1.5950692958607533</v>
      </c>
      <c r="D12" s="234">
        <v>1.682216756033867</v>
      </c>
    </row>
    <row r="13" spans="1:13">
      <c r="A13" s="233">
        <v>44136</v>
      </c>
      <c r="B13" s="234">
        <v>1.5585891969739833</v>
      </c>
      <c r="C13" s="234">
        <v>1.8671240932437598</v>
      </c>
      <c r="D13" s="234">
        <v>1.9900660199622564</v>
      </c>
    </row>
    <row r="14" spans="1:13">
      <c r="A14" s="233">
        <v>44166</v>
      </c>
      <c r="B14" s="234">
        <v>3.6638246566410544</v>
      </c>
      <c r="C14" s="234">
        <v>2.1215803010802574</v>
      </c>
      <c r="D14" s="234">
        <v>3.6322694344940345</v>
      </c>
    </row>
    <row r="15" spans="1:13">
      <c r="A15" s="233">
        <v>44197</v>
      </c>
      <c r="B15" s="234">
        <v>4.5145896418806757</v>
      </c>
      <c r="C15" s="234">
        <v>2.3131861056505869</v>
      </c>
      <c r="D15" s="234">
        <v>4.6777752929497325</v>
      </c>
    </row>
    <row r="16" spans="1:13">
      <c r="A16" s="233">
        <v>44228</v>
      </c>
      <c r="B16" s="234">
        <v>5.3267515218686157</v>
      </c>
      <c r="C16" s="234">
        <v>2.7380429371867763</v>
      </c>
      <c r="D16" s="234">
        <v>5.4829754365411958</v>
      </c>
    </row>
    <row r="17" spans="1:4">
      <c r="A17" s="233">
        <v>44256</v>
      </c>
      <c r="B17" s="234">
        <v>5.7810093225210153</v>
      </c>
      <c r="C17" s="234">
        <v>3.2411366746006252</v>
      </c>
      <c r="D17" s="234">
        <v>6.6256762105504095</v>
      </c>
    </row>
    <row r="18" spans="1:4">
      <c r="A18" s="233">
        <v>44287</v>
      </c>
      <c r="B18" s="234">
        <v>6.1569193415034249</v>
      </c>
      <c r="C18" s="234">
        <v>3.4527089306429843</v>
      </c>
      <c r="D18" s="234">
        <v>6.751268627731676</v>
      </c>
    </row>
    <row r="19" spans="1:4">
      <c r="A19" s="233">
        <v>44317</v>
      </c>
      <c r="B19" s="234">
        <v>5.9006948589405113</v>
      </c>
      <c r="C19" s="234">
        <v>3.683958366745415</v>
      </c>
      <c r="D19" s="234">
        <v>7.393628195284947</v>
      </c>
    </row>
    <row r="20" spans="1:4">
      <c r="A20" s="233">
        <v>44348</v>
      </c>
      <c r="B20" s="234">
        <v>6.5046445234630141</v>
      </c>
      <c r="C20" s="234">
        <v>3.4856903283643419</v>
      </c>
      <c r="D20" s="234">
        <v>7.8259767874086208</v>
      </c>
    </row>
    <row r="21" spans="1:4">
      <c r="A21" s="233">
        <v>44378</v>
      </c>
      <c r="B21" s="234">
        <v>8.2227275731565896</v>
      </c>
      <c r="C21" s="234">
        <v>2.8931732257474891</v>
      </c>
      <c r="D21" s="234">
        <v>8.1093537485616309</v>
      </c>
    </row>
    <row r="22" spans="1:4">
      <c r="A22" s="233">
        <v>44409</v>
      </c>
      <c r="B22" s="234">
        <v>8.7823860822629456</v>
      </c>
      <c r="C22" s="234">
        <v>2.7977396009851105</v>
      </c>
      <c r="D22" s="234">
        <v>8.0379242186285609</v>
      </c>
    </row>
    <row r="23" spans="1:4">
      <c r="A23" s="233">
        <v>44440</v>
      </c>
      <c r="B23" s="234">
        <v>8.888653955380704</v>
      </c>
      <c r="C23" s="234">
        <v>2.3204468451492204</v>
      </c>
      <c r="D23" s="234">
        <v>7.9880734583744442</v>
      </c>
    </row>
    <row r="24" spans="1:4">
      <c r="A24" s="233">
        <v>44470</v>
      </c>
      <c r="B24" s="234">
        <v>9.1040943851331804</v>
      </c>
      <c r="C24" s="234">
        <v>2.4461421793542399</v>
      </c>
      <c r="D24" s="234">
        <v>7.8765202676341914</v>
      </c>
    </row>
    <row r="25" spans="1:4">
      <c r="A25" s="233">
        <v>44501</v>
      </c>
      <c r="B25" s="234">
        <v>9.5566762184103169</v>
      </c>
      <c r="C25" s="234">
        <v>2.6917658849789632</v>
      </c>
      <c r="D25" s="234">
        <v>8.3772656385054063</v>
      </c>
    </row>
    <row r="26" spans="1:4">
      <c r="A26" s="233">
        <v>44531</v>
      </c>
      <c r="B26" s="234">
        <v>7.6754534627573037</v>
      </c>
      <c r="C26" s="234">
        <v>2.5854317328613377</v>
      </c>
      <c r="D26" s="234">
        <v>7.2509011281681808</v>
      </c>
    </row>
    <row r="27" spans="1:4">
      <c r="A27" s="233">
        <v>44562</v>
      </c>
      <c r="B27" s="234">
        <v>7.0769205766376473</v>
      </c>
      <c r="C27" s="234">
        <v>2.0543966764124235</v>
      </c>
      <c r="D27" s="234">
        <v>6.60162670741569</v>
      </c>
    </row>
    <row r="28" spans="1:4">
      <c r="A28" s="233">
        <v>44593</v>
      </c>
      <c r="B28" s="234">
        <v>6.5432090002152989</v>
      </c>
      <c r="C28" s="234">
        <v>2.147248318227895</v>
      </c>
      <c r="D28" s="234">
        <v>6.3614506423955959</v>
      </c>
    </row>
    <row r="29" spans="1:4">
      <c r="A29" s="233">
        <v>44621</v>
      </c>
      <c r="B29" s="234">
        <v>7.3617969746000398</v>
      </c>
      <c r="C29" s="234">
        <v>3.0433106871994795</v>
      </c>
      <c r="D29" s="234">
        <v>6.9671454857929405</v>
      </c>
    </row>
    <row r="30" spans="1:4">
      <c r="A30" s="233">
        <v>44652</v>
      </c>
      <c r="B30" s="234">
        <v>8.425258051920423</v>
      </c>
      <c r="C30" s="234">
        <v>3.8119392175732401</v>
      </c>
      <c r="D30" s="234">
        <v>7.9799047833968757</v>
      </c>
    </row>
    <row r="31" spans="1:4">
      <c r="A31" s="233">
        <v>44682</v>
      </c>
      <c r="B31" s="234">
        <v>8.986291781695229</v>
      </c>
      <c r="C31" s="234">
        <v>4.7233620101658289</v>
      </c>
      <c r="D31" s="234">
        <v>8.3564098161367042</v>
      </c>
    </row>
    <row r="32" spans="1:4">
      <c r="A32" s="233">
        <v>44713</v>
      </c>
      <c r="B32" s="234">
        <v>10.274467693331417</v>
      </c>
      <c r="C32" s="234">
        <v>5.4580408772954172</v>
      </c>
      <c r="D32" s="234">
        <v>9.4404331247470736</v>
      </c>
    </row>
    <row r="33" spans="1:9">
      <c r="A33" s="233">
        <v>44743</v>
      </c>
      <c r="B33" s="234">
        <v>9.3216627279492741</v>
      </c>
      <c r="C33" s="234">
        <v>6.3436541736143823</v>
      </c>
      <c r="D33" s="234">
        <v>10.10041008820204</v>
      </c>
    </row>
    <row r="34" spans="1:9">
      <c r="A34" s="233">
        <v>44774</v>
      </c>
      <c r="B34" s="234">
        <v>9.1287829914559211</v>
      </c>
      <c r="C34" s="234">
        <v>6.8808575393836833</v>
      </c>
      <c r="D34" s="234">
        <v>10.230227924035489</v>
      </c>
    </row>
    <row r="35" spans="1:9">
      <c r="A35" s="233">
        <v>44805</v>
      </c>
      <c r="B35" s="234">
        <v>9.9151144159474569</v>
      </c>
      <c r="C35" s="234">
        <v>8.5490797090906625</v>
      </c>
      <c r="D35" s="234">
        <v>10.540276376631084</v>
      </c>
    </row>
    <row r="36" spans="1:9">
      <c r="A36" s="233">
        <v>44835</v>
      </c>
      <c r="B36" s="234">
        <v>9.477165434431484</v>
      </c>
      <c r="C36" s="234">
        <v>9.0629937209236715</v>
      </c>
      <c r="D36" s="234">
        <v>10.488322377082284</v>
      </c>
    </row>
    <row r="37" spans="1:9">
      <c r="A37" s="233">
        <v>44866</v>
      </c>
      <c r="B37" s="234">
        <v>8.8458529072118779</v>
      </c>
      <c r="C37" s="234">
        <v>8.8594142049600606</v>
      </c>
      <c r="D37" s="234">
        <v>9.8756503499294581</v>
      </c>
    </row>
    <row r="38" spans="1:9">
      <c r="A38" s="233">
        <v>44896</v>
      </c>
      <c r="B38" s="234">
        <v>8.3038746904979632</v>
      </c>
      <c r="C38" s="234">
        <v>8.8151760513766959</v>
      </c>
      <c r="D38" s="234">
        <v>9.4793414473782747</v>
      </c>
    </row>
    <row r="39" spans="1:9">
      <c r="A39" s="233">
        <v>44927</v>
      </c>
      <c r="B39" s="234">
        <v>8.0524934877247176</v>
      </c>
      <c r="C39" s="234">
        <v>9.3835176585978815</v>
      </c>
      <c r="D39" s="234">
        <v>9.0991561824248066</v>
      </c>
      <c r="G39" s="26"/>
      <c r="H39" s="26"/>
      <c r="I39" s="26"/>
    </row>
    <row r="40" spans="1:9">
      <c r="A40" s="233">
        <v>44958</v>
      </c>
      <c r="B40" s="234">
        <v>8.0516246388394137</v>
      </c>
      <c r="C40" s="234">
        <v>9.5874034886011685</v>
      </c>
      <c r="D40" s="234">
        <v>8.3569861398934648</v>
      </c>
      <c r="G40" s="26"/>
      <c r="H40" s="26"/>
      <c r="I40" s="26"/>
    </row>
    <row r="41" spans="1:9">
      <c r="A41" s="233">
        <v>44986</v>
      </c>
      <c r="B41" s="234">
        <v>5.4508346584249239</v>
      </c>
      <c r="C41" s="234">
        <v>9.3562605290968435</v>
      </c>
      <c r="D41" s="234">
        <v>6.406657155573555</v>
      </c>
      <c r="G41" s="26"/>
      <c r="H41" s="26"/>
      <c r="I41" s="26"/>
    </row>
    <row r="42" spans="1:9">
      <c r="A42" s="233">
        <v>45017</v>
      </c>
      <c r="B42" s="234">
        <v>3.2379976666672832</v>
      </c>
      <c r="C42" s="234">
        <v>8.7602788577199533</v>
      </c>
      <c r="D42" s="234">
        <v>4.3045803295163267</v>
      </c>
    </row>
    <row r="43" spans="1:9">
      <c r="A43" s="233">
        <v>45047</v>
      </c>
      <c r="B43" s="234">
        <v>1.2882103317104878</v>
      </c>
      <c r="C43" s="234">
        <v>8.2459361687775328</v>
      </c>
      <c r="D43" s="234">
        <v>3.0865032447455718</v>
      </c>
    </row>
    <row r="44" spans="1:9">
      <c r="A44" s="233">
        <v>45078</v>
      </c>
      <c r="B44" s="234">
        <v>-0.5064612212229207</v>
      </c>
      <c r="C44" s="234">
        <v>7.2266049980203633</v>
      </c>
      <c r="D44" s="234">
        <v>1.4518285160379776</v>
      </c>
    </row>
    <row r="45" spans="1:9">
      <c r="A45" s="233">
        <v>45108</v>
      </c>
      <c r="B45" s="263">
        <v>-0.1</v>
      </c>
      <c r="C45" s="263">
        <v>6.8</v>
      </c>
      <c r="D45" s="263">
        <v>0.6</v>
      </c>
    </row>
    <row r="46" spans="1:9">
      <c r="A46" s="233">
        <v>45139</v>
      </c>
      <c r="B46" s="263">
        <v>-0.2</v>
      </c>
      <c r="C46" s="263">
        <v>6.6</v>
      </c>
      <c r="D46" s="263">
        <v>0.4</v>
      </c>
    </row>
    <row r="47" spans="1:9">
      <c r="A47" s="233">
        <v>45170</v>
      </c>
      <c r="B47" s="263">
        <v>0.1</v>
      </c>
      <c r="C47" s="263">
        <v>5.7</v>
      </c>
      <c r="D47" s="263">
        <v>-0.1</v>
      </c>
    </row>
  </sheetData>
  <hyperlinks>
    <hyperlink ref="A1" location="Ցանկ!A1" display="Ցանկ!A1" xr:uid="{FEF445A2-AF3E-4AAF-8F58-30A82CA2EBAF}"/>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32"/>
  <sheetViews>
    <sheetView zoomScaleNormal="100" workbookViewId="0">
      <pane xSplit="1" ySplit="1" topLeftCell="F2" activePane="bottomRight" state="frozen"/>
      <selection pane="topRight" activeCell="AA62" sqref="AA62"/>
      <selection pane="bottomLeft" activeCell="AA62" sqref="AA62"/>
      <selection pane="bottomRight"/>
    </sheetView>
  </sheetViews>
  <sheetFormatPr defaultColWidth="8.88671875" defaultRowHeight="14.25"/>
  <cols>
    <col min="1" max="1" width="23.109375" style="18" bestFit="1" customWidth="1"/>
    <col min="2" max="5" width="0" style="18" hidden="1" customWidth="1"/>
    <col min="6" max="16384" width="8.88671875" style="18"/>
  </cols>
  <sheetData>
    <row r="1" spans="1:29">
      <c r="A1" s="301" t="s">
        <v>492</v>
      </c>
      <c r="B1" s="18" t="s">
        <v>108</v>
      </c>
      <c r="C1" s="18" t="s">
        <v>87</v>
      </c>
      <c r="D1" s="18" t="s">
        <v>84</v>
      </c>
      <c r="E1" s="18" t="s">
        <v>85</v>
      </c>
      <c r="F1" s="18" t="s">
        <v>109</v>
      </c>
      <c r="G1" s="18" t="s">
        <v>87</v>
      </c>
      <c r="H1" s="18" t="s">
        <v>84</v>
      </c>
      <c r="I1" s="18" t="s">
        <v>85</v>
      </c>
      <c r="J1" s="62" t="s">
        <v>110</v>
      </c>
      <c r="K1" s="62" t="s">
        <v>87</v>
      </c>
      <c r="L1" s="62" t="s">
        <v>84</v>
      </c>
      <c r="M1" s="62" t="s">
        <v>85</v>
      </c>
      <c r="N1" s="86" t="s">
        <v>111</v>
      </c>
      <c r="O1" s="86" t="s">
        <v>87</v>
      </c>
      <c r="P1" s="86" t="s">
        <v>84</v>
      </c>
      <c r="Q1" s="86" t="s">
        <v>85</v>
      </c>
      <c r="R1" s="61" t="s">
        <v>112</v>
      </c>
      <c r="S1" s="61" t="s">
        <v>87</v>
      </c>
      <c r="T1" s="61" t="s">
        <v>84</v>
      </c>
      <c r="U1" s="1" t="s">
        <v>85</v>
      </c>
      <c r="V1" s="1" t="s">
        <v>113</v>
      </c>
      <c r="W1" s="1" t="s">
        <v>87</v>
      </c>
      <c r="X1" s="1" t="s">
        <v>84</v>
      </c>
      <c r="Y1" s="1" t="s">
        <v>85</v>
      </c>
      <c r="Z1" s="1" t="s">
        <v>114</v>
      </c>
      <c r="AA1" s="1" t="s">
        <v>87</v>
      </c>
      <c r="AB1" s="1" t="s">
        <v>84</v>
      </c>
      <c r="AC1" s="1"/>
    </row>
    <row r="2" spans="1:29">
      <c r="A2" s="18" t="s">
        <v>360</v>
      </c>
      <c r="B2" s="41">
        <v>5.5587642778320685</v>
      </c>
      <c r="C2" s="41">
        <v>2.3674496663436742</v>
      </c>
      <c r="D2" s="41">
        <v>4.6750390240283082</v>
      </c>
      <c r="E2" s="41">
        <v>6.1688884200858212</v>
      </c>
      <c r="F2" s="41">
        <v>9.4362590870751006</v>
      </c>
      <c r="G2" s="41">
        <v>5.2968209895528702</v>
      </c>
      <c r="H2" s="41">
        <v>-1.71428319894531</v>
      </c>
      <c r="I2" s="41">
        <v>-2.3932702253878517</v>
      </c>
      <c r="J2" s="107">
        <v>-4.9000000000000004</v>
      </c>
      <c r="K2" s="107">
        <v>-2.8</v>
      </c>
      <c r="L2" s="107">
        <v>1.6</v>
      </c>
      <c r="M2" s="107">
        <v>2.5</v>
      </c>
      <c r="N2" s="61">
        <v>-0.1</v>
      </c>
      <c r="O2" s="61">
        <v>-4.2</v>
      </c>
      <c r="P2" s="61">
        <v>-1.1000000000000001</v>
      </c>
      <c r="Q2" s="61">
        <v>-0.9</v>
      </c>
      <c r="R2" s="72">
        <v>4.8571504515012123</v>
      </c>
      <c r="S2" s="72">
        <v>9.7221322115220659</v>
      </c>
      <c r="T2" s="72">
        <v>7.1111720512442531</v>
      </c>
      <c r="U2" s="41">
        <v>5.3608764049344728</v>
      </c>
      <c r="V2" s="41">
        <v>1.8503096162426402</v>
      </c>
      <c r="W2" s="41">
        <v>5.8734973897317531</v>
      </c>
      <c r="X2" s="41">
        <v>2.5902266391723003</v>
      </c>
      <c r="Y2" s="41">
        <v>2.9075332412234332</v>
      </c>
      <c r="Z2" s="41">
        <v>4.2408052121221402</v>
      </c>
      <c r="AA2" s="41">
        <v>-1.19816035841977</v>
      </c>
      <c r="AB2" s="41">
        <v>-1.0487357136007063</v>
      </c>
      <c r="AC2" s="41"/>
    </row>
    <row r="3" spans="1:29">
      <c r="A3" s="18" t="s">
        <v>361</v>
      </c>
      <c r="B3" s="41">
        <v>2.8947820381905984</v>
      </c>
      <c r="C3" s="41">
        <v>1.5008760799882594</v>
      </c>
      <c r="D3" s="41">
        <v>3.9397759820917457</v>
      </c>
      <c r="E3" s="41">
        <v>6.187279358044691</v>
      </c>
      <c r="F3" s="41">
        <v>10.676015633855272</v>
      </c>
      <c r="G3" s="41">
        <v>4.0432649368704432</v>
      </c>
      <c r="H3" s="41">
        <v>-3.9600166772211054</v>
      </c>
      <c r="I3" s="41">
        <v>-3.7197846237419725</v>
      </c>
      <c r="J3" s="107">
        <v>-5.9</v>
      </c>
      <c r="K3" s="107">
        <v>-3.2</v>
      </c>
      <c r="L3" s="107">
        <v>2.7</v>
      </c>
      <c r="M3" s="107">
        <v>3.2</v>
      </c>
      <c r="N3" s="61">
        <v>0.6</v>
      </c>
      <c r="O3" s="61">
        <v>-2.7</v>
      </c>
      <c r="P3" s="61">
        <v>-1.4</v>
      </c>
      <c r="Q3" s="61">
        <v>-1.5</v>
      </c>
      <c r="R3" s="72">
        <v>3.1507991182551933</v>
      </c>
      <c r="S3" s="72">
        <v>6.4982637296273822</v>
      </c>
      <c r="T3" s="72">
        <v>4.9549880102130857</v>
      </c>
      <c r="U3" s="41">
        <v>2.6943797068859254</v>
      </c>
      <c r="V3" s="41">
        <v>-1.4873327564946663</v>
      </c>
      <c r="W3" s="41">
        <v>3.3991259334760002</v>
      </c>
      <c r="X3" s="41">
        <v>1.2079796455004583</v>
      </c>
      <c r="Y3" s="41">
        <v>2.7551316767578697</v>
      </c>
      <c r="Z3" s="41">
        <v>6.4002514044784249</v>
      </c>
      <c r="AA3" s="41">
        <v>0.29892168102634287</v>
      </c>
      <c r="AB3" s="41">
        <v>-1.2039677674223981</v>
      </c>
      <c r="AC3" s="41"/>
    </row>
    <row r="4" spans="1:29">
      <c r="A4" s="18" t="s">
        <v>362</v>
      </c>
      <c r="B4" s="41">
        <v>7.1028480655802184</v>
      </c>
      <c r="C4" s="41">
        <v>2.8253891781904628</v>
      </c>
      <c r="D4" s="41">
        <v>5.0501889287134958</v>
      </c>
      <c r="E4" s="41">
        <v>6.1233503086363044</v>
      </c>
      <c r="F4" s="41">
        <v>8.6981757339557078</v>
      </c>
      <c r="G4" s="41">
        <v>6.0358051245117395</v>
      </c>
      <c r="H4" s="41">
        <v>-0.36767843088098573</v>
      </c>
      <c r="I4" s="41">
        <v>-1.6728668056727258</v>
      </c>
      <c r="J4" s="107">
        <v>-4.3</v>
      </c>
      <c r="K4" s="107">
        <v>-2.6</v>
      </c>
      <c r="L4" s="107">
        <v>0.9</v>
      </c>
      <c r="M4" s="107">
        <v>2.1</v>
      </c>
      <c r="N4" s="61">
        <v>-0.6</v>
      </c>
      <c r="O4" s="61">
        <v>-5</v>
      </c>
      <c r="P4" s="61">
        <v>-1</v>
      </c>
      <c r="Q4" s="61">
        <v>-0.5</v>
      </c>
      <c r="R4" s="72">
        <v>5.8648022294440096</v>
      </c>
      <c r="S4" s="72">
        <v>11.67051084419694</v>
      </c>
      <c r="T4" s="72">
        <v>8.4073663423342992</v>
      </c>
      <c r="U4" s="41">
        <v>6.969816934799681</v>
      </c>
      <c r="V4" s="41">
        <v>3.7450665096498597</v>
      </c>
      <c r="W4" s="41">
        <v>7.2211895615498634</v>
      </c>
      <c r="X4" s="41">
        <v>3.339597152144762</v>
      </c>
      <c r="Y4" s="41">
        <v>2.9575942543992255</v>
      </c>
      <c r="Z4" s="41">
        <v>3.1571992957248227</v>
      </c>
      <c r="AA4" s="41">
        <v>-1.935245974915361</v>
      </c>
      <c r="AB4" s="41">
        <v>-0.97993281093887674</v>
      </c>
      <c r="AC4" s="41"/>
    </row>
    <row r="5" spans="1:29">
      <c r="A5" s="18" t="s">
        <v>363</v>
      </c>
      <c r="B5" s="41">
        <v>2.8947820381905984</v>
      </c>
      <c r="C5" s="41">
        <v>1.5008760799882594</v>
      </c>
      <c r="D5" s="41">
        <v>3.9397759820917457</v>
      </c>
      <c r="E5" s="41">
        <v>6.187279358044691</v>
      </c>
      <c r="F5" s="41">
        <v>10.676015633855272</v>
      </c>
      <c r="G5" s="41">
        <v>4.0432649368704432</v>
      </c>
      <c r="H5" s="41">
        <v>-3.9600166772211054</v>
      </c>
      <c r="I5" s="41">
        <v>-3.7197846237419725</v>
      </c>
      <c r="J5" s="107">
        <v>-5.9</v>
      </c>
      <c r="K5" s="107">
        <v>-3.2</v>
      </c>
      <c r="L5" s="107">
        <v>2.7</v>
      </c>
      <c r="M5" s="107">
        <v>3.2</v>
      </c>
      <c r="N5" s="61">
        <v>0.6</v>
      </c>
      <c r="O5" s="61">
        <v>-2.7</v>
      </c>
      <c r="P5" s="61">
        <v>-1.4</v>
      </c>
      <c r="Q5" s="61">
        <v>-1.5</v>
      </c>
      <c r="R5" s="72">
        <v>3.1507991182551933</v>
      </c>
      <c r="S5" s="72">
        <v>6.4982637296273822</v>
      </c>
      <c r="T5" s="72">
        <v>4.9549880102130857</v>
      </c>
      <c r="U5" s="41">
        <v>2.6943797068859254</v>
      </c>
      <c r="V5" s="41">
        <v>-1.4873327564946663</v>
      </c>
      <c r="W5" s="41">
        <v>3.3991259334760002</v>
      </c>
      <c r="X5" s="41">
        <v>1.2079796455004583</v>
      </c>
      <c r="Y5" s="41">
        <v>2.7551316767578697</v>
      </c>
      <c r="Z5" s="41">
        <v>6.4002514044784249</v>
      </c>
      <c r="AA5" s="41">
        <v>0.29892168102634287</v>
      </c>
      <c r="AB5" s="41">
        <v>-1.2039677674223981</v>
      </c>
      <c r="AC5" s="41"/>
    </row>
    <row r="6" spans="1:29">
      <c r="A6" s="18" t="s">
        <v>364</v>
      </c>
      <c r="B6" s="41">
        <v>10.355729078254242</v>
      </c>
      <c r="C6" s="41">
        <v>3.8337860301210327</v>
      </c>
      <c r="D6" s="41">
        <v>6.4553420409603461</v>
      </c>
      <c r="E6" s="41">
        <v>7.335183187885093</v>
      </c>
      <c r="F6" s="41">
        <v>9.7045402355432202</v>
      </c>
      <c r="G6" s="41">
        <v>8.2608589855065873</v>
      </c>
      <c r="H6" s="41">
        <v>1.1959771117019216</v>
      </c>
      <c r="I6" s="41">
        <v>-1.0206785187959611</v>
      </c>
      <c r="J6" s="107">
        <v>-4.5</v>
      </c>
      <c r="K6" s="107">
        <v>-2.9</v>
      </c>
      <c r="L6" s="107">
        <v>0.2</v>
      </c>
      <c r="M6" s="107">
        <v>2</v>
      </c>
      <c r="N6" s="61">
        <v>-1.2</v>
      </c>
      <c r="O6" s="61">
        <v>-7.2</v>
      </c>
      <c r="P6" s="61">
        <v>-1.2</v>
      </c>
      <c r="Q6" s="61">
        <v>-0.3</v>
      </c>
      <c r="R6" s="72">
        <v>8.2888493192920549</v>
      </c>
      <c r="S6" s="72">
        <v>16.760063920288417</v>
      </c>
      <c r="T6" s="72">
        <v>11.900628115841954</v>
      </c>
      <c r="U6" s="41">
        <v>10.520893399585532</v>
      </c>
      <c r="V6" s="41">
        <v>7.0223790562025812</v>
      </c>
      <c r="W6" s="41">
        <v>10.544745261463959</v>
      </c>
      <c r="X6" s="41">
        <v>4.9536171609374975</v>
      </c>
      <c r="Y6" s="41">
        <v>3.5900425314609095</v>
      </c>
      <c r="Z6" s="41">
        <v>2.2961978331829727</v>
      </c>
      <c r="AA6" s="41">
        <v>-3.3749473196919695</v>
      </c>
      <c r="AB6" s="41">
        <v>-1.1150071625099969</v>
      </c>
      <c r="AC6" s="41"/>
    </row>
    <row r="9" spans="1:29">
      <c r="V9" s="20"/>
      <c r="W9" s="20"/>
      <c r="X9" s="20"/>
      <c r="Y9" s="20"/>
      <c r="Z9" s="20"/>
      <c r="AA9" s="20"/>
      <c r="AB9" s="20"/>
      <c r="AC9" s="20"/>
    </row>
    <row r="10" spans="1:29">
      <c r="V10" s="20"/>
      <c r="W10" s="20"/>
      <c r="X10" s="20"/>
      <c r="Y10" s="20"/>
      <c r="Z10" s="20"/>
      <c r="AA10" s="20"/>
      <c r="AB10" s="20"/>
      <c r="AC10" s="20"/>
    </row>
    <row r="11" spans="1:29">
      <c r="V11" s="20"/>
      <c r="W11" s="20"/>
      <c r="X11" s="20"/>
      <c r="Y11" s="20"/>
      <c r="Z11" s="20"/>
      <c r="AA11" s="20"/>
      <c r="AB11" s="20"/>
      <c r="AC11" s="20"/>
    </row>
    <row r="12" spans="1:29">
      <c r="V12" s="20"/>
      <c r="W12" s="20"/>
      <c r="X12" s="20"/>
      <c r="Y12" s="20"/>
      <c r="Z12" s="20"/>
      <c r="AA12" s="20"/>
      <c r="AB12" s="20"/>
      <c r="AC12" s="20"/>
    </row>
    <row r="13" spans="1:29">
      <c r="V13" s="20"/>
      <c r="W13" s="20"/>
      <c r="X13" s="20"/>
      <c r="Y13" s="20"/>
      <c r="Z13" s="20"/>
      <c r="AA13" s="20"/>
      <c r="AB13" s="20"/>
      <c r="AC13" s="20"/>
    </row>
    <row r="32" spans="5:5">
      <c r="E32" s="1"/>
    </row>
  </sheetData>
  <hyperlinks>
    <hyperlink ref="A1" location="Ցանկ!A1" display="Ցանկ!A1" xr:uid="{2A112537-1DE6-41F3-AA88-27CA5DEEE457}"/>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4"/>
  <sheetViews>
    <sheetView zoomScale="104" zoomScaleNormal="100" workbookViewId="0"/>
  </sheetViews>
  <sheetFormatPr defaultColWidth="8.88671875" defaultRowHeight="14.25"/>
  <cols>
    <col min="1" max="1" width="8.88671875" style="18"/>
    <col min="2" max="2" width="8.109375" style="18" customWidth="1"/>
    <col min="3" max="16384" width="8.88671875" style="18"/>
  </cols>
  <sheetData>
    <row r="1" spans="1:18">
      <c r="A1" s="301" t="s">
        <v>492</v>
      </c>
      <c r="B1" s="18" t="s">
        <v>365</v>
      </c>
      <c r="C1" s="18" t="s">
        <v>366</v>
      </c>
      <c r="D1" s="18" t="s">
        <v>367</v>
      </c>
      <c r="E1" s="18" t="s">
        <v>368</v>
      </c>
    </row>
    <row r="2" spans="1:18" hidden="1">
      <c r="A2" s="18" t="s">
        <v>108</v>
      </c>
      <c r="B2" s="21">
        <v>9.684258163781706E-2</v>
      </c>
      <c r="C2" s="21">
        <v>-4.1912472114929357E-2</v>
      </c>
      <c r="D2" s="21">
        <v>8.0929290280523924E-2</v>
      </c>
      <c r="E2" s="21">
        <v>8.0929290280523924E-2</v>
      </c>
      <c r="F2" s="21"/>
      <c r="J2" s="1"/>
      <c r="L2" s="1"/>
      <c r="M2" s="1"/>
      <c r="O2" s="1"/>
    </row>
    <row r="3" spans="1:18" hidden="1">
      <c r="A3" s="18" t="s">
        <v>87</v>
      </c>
      <c r="B3" s="21">
        <v>0.12630491171678784</v>
      </c>
      <c r="C3" s="21">
        <v>0.14882957355312953</v>
      </c>
      <c r="D3" s="21">
        <v>0.12931235135384336</v>
      </c>
      <c r="E3" s="21">
        <v>0.12931235135384336</v>
      </c>
      <c r="F3" s="21"/>
      <c r="J3" s="1"/>
      <c r="L3" s="21"/>
      <c r="M3" s="21"/>
      <c r="O3" s="1"/>
    </row>
    <row r="4" spans="1:18" hidden="1">
      <c r="A4" s="18" t="s">
        <v>84</v>
      </c>
      <c r="B4" s="21">
        <v>9.6260334133689576E-2</v>
      </c>
      <c r="C4" s="21">
        <v>6.4973533581466111E-2</v>
      </c>
      <c r="D4" s="21">
        <v>9.1444138691318524E-2</v>
      </c>
      <c r="E4" s="21">
        <v>9.1444138691318524E-2</v>
      </c>
      <c r="F4" s="21"/>
      <c r="M4" s="21"/>
      <c r="N4" s="21"/>
      <c r="O4" s="21"/>
    </row>
    <row r="5" spans="1:18" hidden="1">
      <c r="A5" s="18" t="s">
        <v>85</v>
      </c>
      <c r="B5" s="21">
        <v>0.2228289228277518</v>
      </c>
      <c r="C5" s="21">
        <v>-1.2721252581995088E-2</v>
      </c>
      <c r="D5" s="21">
        <v>0.17722984127534658</v>
      </c>
      <c r="E5" s="21">
        <v>0.17722984127534658</v>
      </c>
      <c r="F5" s="21"/>
      <c r="J5" s="1"/>
      <c r="K5" s="1"/>
      <c r="L5" s="1"/>
      <c r="M5" s="21"/>
      <c r="N5" s="21"/>
      <c r="O5" s="21"/>
    </row>
    <row r="6" spans="1:18">
      <c r="A6" s="18" t="s">
        <v>109</v>
      </c>
      <c r="B6" s="21">
        <v>5.8433926994705558E-2</v>
      </c>
      <c r="C6" s="21">
        <v>0.25217813246739706</v>
      </c>
      <c r="D6" s="21">
        <v>7.7716760607873331E-2</v>
      </c>
      <c r="E6" s="21">
        <v>7.7716760607873331E-2</v>
      </c>
      <c r="F6" s="21"/>
      <c r="M6" s="21"/>
      <c r="N6" s="21"/>
      <c r="O6" s="21"/>
    </row>
    <row r="7" spans="1:18">
      <c r="A7" s="18" t="s">
        <v>87</v>
      </c>
      <c r="B7" s="21">
        <v>9.1953200941774893E-2</v>
      </c>
      <c r="C7" s="21">
        <v>0.14210536625954262</v>
      </c>
      <c r="D7" s="21">
        <v>9.868634198127299E-2</v>
      </c>
      <c r="E7" s="21">
        <v>9.868634198127299E-2</v>
      </c>
      <c r="F7" s="21"/>
      <c r="J7" s="21"/>
      <c r="K7" s="21"/>
      <c r="L7" s="1"/>
      <c r="M7" s="21"/>
      <c r="N7" s="21"/>
      <c r="O7" s="21"/>
      <c r="P7" s="21"/>
      <c r="Q7" s="21"/>
      <c r="R7" s="21"/>
    </row>
    <row r="8" spans="1:18">
      <c r="A8" s="18" t="s">
        <v>84</v>
      </c>
      <c r="B8" s="21">
        <v>3.4913602719927467E-2</v>
      </c>
      <c r="C8" s="21">
        <v>0.13675962646719825</v>
      </c>
      <c r="D8" s="21">
        <v>5.0245560208075642E-2</v>
      </c>
      <c r="E8" s="21">
        <v>5.0245560208075642E-2</v>
      </c>
      <c r="F8" s="21"/>
      <c r="J8" s="21"/>
      <c r="K8" s="21"/>
      <c r="N8" s="21"/>
      <c r="O8" s="21"/>
      <c r="P8" s="21"/>
      <c r="Q8" s="21"/>
      <c r="R8" s="21"/>
    </row>
    <row r="9" spans="1:18">
      <c r="A9" s="18" t="s">
        <v>85</v>
      </c>
      <c r="B9" s="21">
        <v>2.2953909331175453E-2</v>
      </c>
      <c r="C9" s="21">
        <v>0.25552693730829246</v>
      </c>
      <c r="D9" s="21">
        <v>6.2069684093722925E-2</v>
      </c>
      <c r="E9" s="21">
        <v>6.2069684093722925E-2</v>
      </c>
      <c r="F9" s="21"/>
      <c r="L9" s="1"/>
      <c r="M9" s="1"/>
      <c r="N9" s="21"/>
      <c r="O9" s="21"/>
      <c r="P9" s="21"/>
      <c r="Q9" s="21"/>
      <c r="R9" s="21"/>
    </row>
    <row r="10" spans="1:18">
      <c r="A10" s="18" t="s">
        <v>110</v>
      </c>
      <c r="B10" s="21">
        <v>0.15096494958128034</v>
      </c>
      <c r="C10" s="21">
        <v>0.20884402044324887</v>
      </c>
      <c r="D10" s="21">
        <v>0.15762569677841934</v>
      </c>
      <c r="E10" s="21">
        <v>0.15762569677841934</v>
      </c>
      <c r="F10" s="21"/>
      <c r="J10" s="1"/>
      <c r="K10" s="1"/>
      <c r="O10" s="21"/>
      <c r="P10" s="21"/>
      <c r="Q10" s="21"/>
      <c r="R10" s="21"/>
    </row>
    <row r="11" spans="1:18">
      <c r="A11" s="18" t="s">
        <v>87</v>
      </c>
      <c r="B11" s="21">
        <v>0.10935219082303832</v>
      </c>
      <c r="C11" s="21">
        <v>2.4502073790766445E-2</v>
      </c>
      <c r="D11" s="21">
        <v>9.777515698349476E-2</v>
      </c>
      <c r="E11" s="21">
        <v>9.777515698349476E-2</v>
      </c>
      <c r="F11" s="21"/>
      <c r="O11" s="21"/>
      <c r="P11" s="21"/>
      <c r="Q11" s="21"/>
      <c r="R11" s="21"/>
    </row>
    <row r="12" spans="1:18">
      <c r="A12" s="18" t="s">
        <v>84</v>
      </c>
      <c r="B12" s="21">
        <v>8.7341613120443362E-2</v>
      </c>
      <c r="C12" s="21">
        <v>-5.1395688764258408E-2</v>
      </c>
      <c r="D12" s="21">
        <v>6.5722957380561289E-2</v>
      </c>
      <c r="E12" s="21">
        <v>6.5722957380561289E-2</v>
      </c>
      <c r="F12" s="21"/>
      <c r="O12" s="21"/>
      <c r="P12" s="21"/>
      <c r="Q12" s="21"/>
      <c r="R12" s="21"/>
    </row>
    <row r="13" spans="1:18">
      <c r="A13" s="18" t="s">
        <v>85</v>
      </c>
      <c r="B13" s="21">
        <v>0.12415267493704647</v>
      </c>
      <c r="C13" s="21">
        <v>-5.4877100260018213E-2</v>
      </c>
      <c r="D13" s="21">
        <v>9.1584624553947863E-2</v>
      </c>
      <c r="E13" s="21">
        <v>9.1584624553947863E-2</v>
      </c>
      <c r="O13" s="21"/>
      <c r="P13" s="21"/>
      <c r="Q13" s="21"/>
      <c r="R13" s="21"/>
    </row>
    <row r="14" spans="1:18">
      <c r="A14" s="18" t="s">
        <v>111</v>
      </c>
      <c r="B14" s="21">
        <v>1.334081286332804E-2</v>
      </c>
      <c r="C14" s="21">
        <v>-9.0503059311499504E-2</v>
      </c>
      <c r="D14" s="21">
        <v>-7.9604304522085563E-3</v>
      </c>
      <c r="E14" s="21">
        <v>-7.9604304522085563E-3</v>
      </c>
      <c r="O14" s="21"/>
      <c r="P14" s="21"/>
      <c r="Q14" s="21"/>
      <c r="R14" s="21"/>
    </row>
    <row r="15" spans="1:18">
      <c r="A15" s="18" t="s">
        <v>87</v>
      </c>
      <c r="B15" s="21">
        <v>-0.19472710077766578</v>
      </c>
      <c r="C15" s="21">
        <v>-0.3129655333160255</v>
      </c>
      <c r="D15" s="21">
        <v>-0.19529503115250918</v>
      </c>
      <c r="E15" s="21">
        <v>-0.19529503115250918</v>
      </c>
      <c r="O15" s="21"/>
      <c r="P15" s="21"/>
      <c r="Q15" s="21"/>
      <c r="R15" s="21"/>
    </row>
    <row r="16" spans="1:18">
      <c r="A16" s="18" t="s">
        <v>84</v>
      </c>
      <c r="B16" s="21">
        <v>-0.10034411453305893</v>
      </c>
      <c r="C16" s="21">
        <v>-4.2454822370919347E-2</v>
      </c>
      <c r="D16" s="21">
        <v>-9.2582902773097248E-2</v>
      </c>
      <c r="E16" s="21">
        <v>-9.2582902773097248E-2</v>
      </c>
      <c r="M16" s="21"/>
      <c r="N16" s="21"/>
      <c r="O16" s="21"/>
      <c r="P16" s="21"/>
      <c r="Q16" s="21"/>
      <c r="R16" s="21"/>
    </row>
    <row r="17" spans="1:16">
      <c r="A17" s="18" t="s">
        <v>85</v>
      </c>
      <c r="B17" s="21">
        <v>-0.23370675909767485</v>
      </c>
      <c r="C17" s="21">
        <v>8.0733791686905934E-2</v>
      </c>
      <c r="D17" s="21">
        <v>-0.18472721624846145</v>
      </c>
      <c r="E17" s="21">
        <v>-0.18472721624846145</v>
      </c>
    </row>
    <row r="18" spans="1:16">
      <c r="A18" s="18" t="s">
        <v>112</v>
      </c>
      <c r="B18" s="21">
        <v>-1.7918718200674276E-2</v>
      </c>
      <c r="C18" s="21">
        <v>-0.30160809484224999</v>
      </c>
      <c r="D18" s="21">
        <v>-4.7412754732958966E-2</v>
      </c>
      <c r="E18" s="21">
        <v>-4.7412754732958966E-2</v>
      </c>
    </row>
    <row r="19" spans="1:16">
      <c r="A19" s="18" t="s">
        <v>87</v>
      </c>
      <c r="B19" s="21">
        <v>9.2698797903936161E-2</v>
      </c>
      <c r="C19" s="21">
        <v>0.11222307643769597</v>
      </c>
      <c r="D19" s="21">
        <v>9.4896358486524959E-2</v>
      </c>
      <c r="E19" s="21">
        <v>9.4896358486524959E-2</v>
      </c>
    </row>
    <row r="20" spans="1:16">
      <c r="A20" s="18" t="s">
        <v>84</v>
      </c>
      <c r="B20" s="21">
        <v>-4.7460420974954474E-2</v>
      </c>
      <c r="C20" s="21">
        <v>8.1673021934388579E-2</v>
      </c>
      <c r="D20" s="21">
        <v>-2.7050973587809782E-2</v>
      </c>
      <c r="E20" s="21">
        <v>-2.7050973587809782E-2</v>
      </c>
      <c r="F20" s="49"/>
      <c r="G20" s="49"/>
    </row>
    <row r="21" spans="1:16">
      <c r="A21" s="86" t="s">
        <v>85</v>
      </c>
      <c r="B21" s="136">
        <v>0.12</v>
      </c>
      <c r="C21" s="136">
        <v>0.27300000000000002</v>
      </c>
      <c r="D21" s="136">
        <v>0.155</v>
      </c>
      <c r="E21" s="136">
        <v>0.155</v>
      </c>
      <c r="F21" s="49"/>
      <c r="G21" s="49"/>
    </row>
    <row r="22" spans="1:16">
      <c r="A22" s="86" t="s">
        <v>113</v>
      </c>
      <c r="B22" s="136">
        <v>6.5906898660309993E-2</v>
      </c>
      <c r="C22" s="136">
        <v>0.69799999999999995</v>
      </c>
      <c r="D22" s="136">
        <v>0.13245638457825873</v>
      </c>
      <c r="E22" s="136">
        <v>0.13245638457825873</v>
      </c>
    </row>
    <row r="23" spans="1:16">
      <c r="A23" s="86" t="s">
        <v>87</v>
      </c>
      <c r="B23" s="136">
        <v>8.7335795523150642E-2</v>
      </c>
      <c r="C23" s="136">
        <v>1.1000000000000001E-2</v>
      </c>
      <c r="D23" s="136">
        <v>7.6647056149267978E-2</v>
      </c>
      <c r="E23" s="136">
        <v>7.6647056149267978E-2</v>
      </c>
      <c r="F23" s="49"/>
      <c r="G23" s="49"/>
    </row>
    <row r="24" spans="1:16">
      <c r="A24" s="18" t="s">
        <v>84</v>
      </c>
      <c r="B24" s="136">
        <v>0.11087543061666992</v>
      </c>
      <c r="C24" s="136">
        <v>-8.4622590998720285E-2</v>
      </c>
      <c r="D24" s="136">
        <v>7.0161219450242451E-2</v>
      </c>
      <c r="E24" s="136">
        <v>7.0161219450242451E-2</v>
      </c>
      <c r="F24" s="41"/>
      <c r="G24" s="41"/>
      <c r="H24" s="41"/>
      <c r="I24" s="41"/>
      <c r="J24" s="41"/>
      <c r="K24" s="41"/>
      <c r="L24" s="41"/>
      <c r="M24" s="41"/>
      <c r="N24" s="41"/>
      <c r="O24" s="50"/>
      <c r="P24" s="50"/>
    </row>
    <row r="25" spans="1:16">
      <c r="A25" s="86" t="s">
        <v>85</v>
      </c>
      <c r="B25" s="136">
        <v>-2.9797678248401242E-2</v>
      </c>
      <c r="C25" s="136">
        <v>-7.4887515161668715E-3</v>
      </c>
      <c r="D25" s="136">
        <v>-2.3293092717334755E-2</v>
      </c>
      <c r="E25" s="136">
        <v>-2.3293092717334755E-2</v>
      </c>
      <c r="F25" s="41"/>
      <c r="G25" s="41"/>
      <c r="H25" s="20"/>
      <c r="I25" s="20"/>
      <c r="J25" s="20"/>
      <c r="K25" s="20"/>
      <c r="L25" s="20"/>
      <c r="M25" s="20"/>
      <c r="N25" s="20"/>
    </row>
    <row r="26" spans="1:16">
      <c r="A26" s="86" t="s">
        <v>114</v>
      </c>
      <c r="B26" s="136">
        <v>6.5004924130000002E-2</v>
      </c>
      <c r="C26" s="136">
        <v>1.7931406819999999E-2</v>
      </c>
      <c r="D26" s="136">
        <v>8.4891032691372173E-2</v>
      </c>
      <c r="E26" s="136">
        <v>8.4891032691372173E-2</v>
      </c>
      <c r="F26" s="41"/>
      <c r="G26" s="41"/>
      <c r="H26" s="20"/>
      <c r="I26" s="20"/>
      <c r="J26" s="20"/>
      <c r="K26" s="20"/>
      <c r="L26" s="20"/>
      <c r="M26" s="20"/>
      <c r="N26" s="20"/>
    </row>
    <row r="27" spans="1:16">
      <c r="A27" s="86" t="s">
        <v>87</v>
      </c>
      <c r="B27" s="136">
        <v>0.10508120829999999</v>
      </c>
      <c r="C27" s="136">
        <v>0.17655885189999998</v>
      </c>
      <c r="D27" s="49">
        <v>0.11599864</v>
      </c>
      <c r="E27" s="136">
        <v>0.11599864</v>
      </c>
      <c r="F27" s="136"/>
      <c r="G27" s="49"/>
    </row>
    <row r="28" spans="1:16">
      <c r="A28" s="18" t="s">
        <v>84</v>
      </c>
      <c r="B28" s="136">
        <v>3.2497897849999999E-2</v>
      </c>
      <c r="C28" s="136">
        <v>0.14866323100000001</v>
      </c>
      <c r="D28" s="136">
        <v>0.11027200000000001</v>
      </c>
      <c r="E28" s="136">
        <v>5.362936401E-2</v>
      </c>
      <c r="F28" s="49"/>
      <c r="G28" s="49"/>
      <c r="H28" s="49"/>
      <c r="I28" s="49"/>
      <c r="J28" s="49"/>
      <c r="K28" s="49"/>
      <c r="L28" s="49"/>
      <c r="M28" s="49"/>
      <c r="N28" s="49"/>
    </row>
    <row r="29" spans="1:16" ht="15.75">
      <c r="B29" s="49"/>
      <c r="C29" s="41"/>
      <c r="D29" s="41"/>
      <c r="E29" s="256"/>
      <c r="F29" s="49"/>
      <c r="G29" s="49"/>
      <c r="H29" s="49"/>
      <c r="I29" s="49"/>
      <c r="J29" s="49"/>
      <c r="K29" s="49"/>
      <c r="L29" s="49"/>
      <c r="M29" s="49"/>
      <c r="N29" s="49"/>
    </row>
    <row r="30" spans="1:16" ht="15.75">
      <c r="B30" s="256"/>
      <c r="C30" s="256"/>
      <c r="D30" s="256"/>
      <c r="E30" s="256"/>
      <c r="F30" s="49"/>
      <c r="G30" s="49"/>
      <c r="H30" s="49"/>
      <c r="I30" s="49"/>
      <c r="J30" s="49"/>
      <c r="K30" s="49"/>
      <c r="L30" s="49"/>
      <c r="M30" s="49"/>
      <c r="N30" s="49"/>
    </row>
    <row r="31" spans="1:16">
      <c r="B31" s="50"/>
      <c r="C31" s="50"/>
      <c r="D31" s="50"/>
      <c r="E31" s="41"/>
      <c r="F31" s="49"/>
      <c r="G31" s="49"/>
      <c r="H31" s="49"/>
      <c r="I31" s="49"/>
    </row>
    <row r="32" spans="1:16" ht="15.75">
      <c r="B32" s="50"/>
      <c r="C32" s="41"/>
      <c r="D32" s="41"/>
      <c r="E32" s="256"/>
      <c r="F32" s="49"/>
      <c r="G32" s="49"/>
      <c r="H32" s="49"/>
      <c r="I32" s="49"/>
    </row>
    <row r="33" spans="3:9">
      <c r="C33" s="41"/>
      <c r="D33" s="41"/>
      <c r="E33" s="41"/>
      <c r="G33" s="49"/>
      <c r="H33" s="49"/>
      <c r="I33" s="49"/>
    </row>
    <row r="34" spans="3:9">
      <c r="C34" s="41"/>
      <c r="D34" s="20"/>
      <c r="E34" s="20"/>
      <c r="G34" s="49"/>
      <c r="H34" s="49"/>
      <c r="I34" s="49"/>
    </row>
  </sheetData>
  <hyperlinks>
    <hyperlink ref="A1" location="Ցանկ!A1" display="Ցանկ!A1" xr:uid="{BF2A6FF4-F12D-4F9C-B452-C9CFD0C50B58}"/>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
  <sheetViews>
    <sheetView workbookViewId="0">
      <pane xSplit="1" ySplit="1" topLeftCell="N2" activePane="bottomRight" state="frozen"/>
      <selection pane="topRight" activeCell="B1" sqref="B1"/>
      <selection pane="bottomLeft" activeCell="A2" sqref="A2"/>
      <selection pane="bottomRight"/>
    </sheetView>
  </sheetViews>
  <sheetFormatPr defaultColWidth="8.88671875" defaultRowHeight="16.5"/>
  <cols>
    <col min="2" max="5" width="8.88671875" customWidth="1"/>
  </cols>
  <sheetData>
    <row r="1" spans="1:29">
      <c r="A1" s="301" t="s">
        <v>492</v>
      </c>
      <c r="B1" s="18" t="s">
        <v>108</v>
      </c>
      <c r="C1" s="18" t="s">
        <v>87</v>
      </c>
      <c r="D1" s="18" t="s">
        <v>84</v>
      </c>
      <c r="E1" s="18" t="s">
        <v>85</v>
      </c>
      <c r="F1" s="18" t="s">
        <v>109</v>
      </c>
      <c r="G1" s="18" t="s">
        <v>87</v>
      </c>
      <c r="H1" s="18" t="s">
        <v>84</v>
      </c>
      <c r="I1" s="18" t="s">
        <v>85</v>
      </c>
      <c r="J1" s="18" t="s">
        <v>110</v>
      </c>
      <c r="K1" s="18" t="s">
        <v>87</v>
      </c>
      <c r="L1" s="18" t="s">
        <v>84</v>
      </c>
      <c r="M1" s="18" t="s">
        <v>85</v>
      </c>
      <c r="N1" s="18" t="s">
        <v>111</v>
      </c>
      <c r="O1" s="18" t="s">
        <v>87</v>
      </c>
      <c r="P1" s="18" t="s">
        <v>84</v>
      </c>
      <c r="Q1" s="18" t="s">
        <v>85</v>
      </c>
      <c r="R1" s="18" t="s">
        <v>112</v>
      </c>
      <c r="S1" s="18" t="s">
        <v>87</v>
      </c>
      <c r="T1" s="18" t="s">
        <v>84</v>
      </c>
      <c r="U1" s="86" t="s">
        <v>85</v>
      </c>
      <c r="V1" s="86" t="s">
        <v>113</v>
      </c>
      <c r="W1" s="86" t="s">
        <v>87</v>
      </c>
      <c r="X1" s="18" t="s">
        <v>84</v>
      </c>
      <c r="Y1" s="86" t="s">
        <v>85</v>
      </c>
      <c r="Z1" s="86" t="s">
        <v>114</v>
      </c>
      <c r="AA1" s="86" t="s">
        <v>129</v>
      </c>
      <c r="AB1" s="18" t="s">
        <v>84</v>
      </c>
      <c r="AC1" s="86"/>
    </row>
    <row r="2" spans="1:29">
      <c r="A2" s="38" t="s">
        <v>369</v>
      </c>
      <c r="B2" s="72">
        <v>-2.0500998760225428</v>
      </c>
      <c r="C2" s="72">
        <v>-1.8959919947049491</v>
      </c>
      <c r="D2" s="72">
        <v>-1.4054298056938803</v>
      </c>
      <c r="E2" s="72">
        <v>-7.0484967025670819</v>
      </c>
      <c r="F2" s="72">
        <v>-7.7305562744953047</v>
      </c>
      <c r="G2" s="72">
        <v>-9.0672073512164637</v>
      </c>
      <c r="H2" s="72">
        <v>-4.7474954234818654</v>
      </c>
      <c r="I2" s="72">
        <v>0.15985792003596133</v>
      </c>
      <c r="J2" s="72">
        <v>-1.9851661456941265</v>
      </c>
      <c r="K2" s="72">
        <v>3.4266368015039648</v>
      </c>
      <c r="L2" s="72">
        <v>2.6556845296865399</v>
      </c>
      <c r="M2" s="72">
        <v>-3.0960064302284493</v>
      </c>
      <c r="N2" s="72">
        <v>2.9503829904559451</v>
      </c>
      <c r="O2" s="72">
        <v>4.4145293777129613</v>
      </c>
      <c r="P2" s="72">
        <v>-3.1765557683516761</v>
      </c>
      <c r="Q2" s="123">
        <v>9.0777572583093402</v>
      </c>
      <c r="R2" s="123">
        <v>1.4174787323324161</v>
      </c>
      <c r="S2" s="123">
        <v>-0.52111681637488161</v>
      </c>
      <c r="T2" s="123">
        <v>4.1338664554557107</v>
      </c>
      <c r="U2" s="26">
        <v>-2.8781017104866411</v>
      </c>
      <c r="V2" s="26">
        <v>0.78156629210208095</v>
      </c>
      <c r="W2" s="26">
        <v>2.1551749892700922</v>
      </c>
      <c r="X2" s="26">
        <v>7.4328955763595275</v>
      </c>
      <c r="Y2" s="26">
        <v>11.061258287541698</v>
      </c>
      <c r="Z2" s="26">
        <v>0.5027698066610462</v>
      </c>
      <c r="AA2" s="26">
        <v>-4.244315115575116</v>
      </c>
      <c r="AB2" s="26">
        <v>1.2859979295939916</v>
      </c>
      <c r="AC2" s="26"/>
    </row>
    <row r="3" spans="1:29">
      <c r="A3" s="38" t="s">
        <v>370</v>
      </c>
      <c r="B3" s="72">
        <v>20.399999999999999</v>
      </c>
      <c r="C3" s="72">
        <v>16.7</v>
      </c>
      <c r="D3" s="72">
        <v>21.5</v>
      </c>
      <c r="E3" s="72">
        <v>18.399999999999999</v>
      </c>
      <c r="F3" s="72">
        <v>17.100000000000001</v>
      </c>
      <c r="G3" s="72">
        <v>2.5</v>
      </c>
      <c r="H3" s="72">
        <v>-0.7</v>
      </c>
      <c r="I3" s="72">
        <v>4.4000000000000004</v>
      </c>
      <c r="J3" s="72">
        <v>-3.8623144638741564</v>
      </c>
      <c r="K3" s="72">
        <v>15.215148856580285</v>
      </c>
      <c r="L3" s="72">
        <v>22.185396975049514</v>
      </c>
      <c r="M3" s="72">
        <v>26.547297265269208</v>
      </c>
      <c r="N3" s="61">
        <v>-2.1</v>
      </c>
      <c r="O3" s="61">
        <v>-33.1</v>
      </c>
      <c r="P3" s="61">
        <v>-44.9</v>
      </c>
      <c r="Q3" s="109">
        <v>-41.6</v>
      </c>
      <c r="R3" s="123">
        <v>-20.461513630989771</v>
      </c>
      <c r="S3" s="123">
        <v>33.673022107830064</v>
      </c>
      <c r="T3" s="123">
        <v>33.787482631983266</v>
      </c>
      <c r="U3" s="26">
        <v>32.402566450126272</v>
      </c>
      <c r="V3" s="26">
        <v>35.130325752334244</v>
      </c>
      <c r="W3" s="26">
        <v>35.764153223112203</v>
      </c>
      <c r="X3" s="26">
        <v>71.406758709437383</v>
      </c>
      <c r="Y3" s="26">
        <v>82.742172218619032</v>
      </c>
      <c r="Z3" s="26">
        <v>64.467964157839191</v>
      </c>
      <c r="AA3" s="26">
        <v>28.125421423347206</v>
      </c>
      <c r="AB3" s="26">
        <v>0.21016954059520288</v>
      </c>
      <c r="AC3" s="26"/>
    </row>
    <row r="4" spans="1:29">
      <c r="A4" s="38" t="s">
        <v>371</v>
      </c>
      <c r="B4" s="72">
        <v>19.7</v>
      </c>
      <c r="C4" s="72">
        <v>16.899999999999999</v>
      </c>
      <c r="D4" s="72">
        <v>24.1</v>
      </c>
      <c r="E4" s="72">
        <v>33.9</v>
      </c>
      <c r="F4" s="72">
        <v>29.3</v>
      </c>
      <c r="G4" s="72">
        <v>20.7</v>
      </c>
      <c r="H4" s="72">
        <v>9.6</v>
      </c>
      <c r="I4" s="72">
        <v>2.5</v>
      </c>
      <c r="J4" s="72">
        <v>4.885936439356442E-2</v>
      </c>
      <c r="K4" s="72">
        <v>4.6014915669328644</v>
      </c>
      <c r="L4" s="72">
        <v>12.782216599571555</v>
      </c>
      <c r="M4" s="72">
        <v>24.054564285510537</v>
      </c>
      <c r="N4" s="61">
        <v>-6.8</v>
      </c>
      <c r="O4" s="61">
        <v>-33.700000000000003</v>
      </c>
      <c r="P4" s="61">
        <v>-32.799999999999997</v>
      </c>
      <c r="Q4" s="109">
        <v>-43</v>
      </c>
      <c r="R4" s="123">
        <v>-18.486193277358581</v>
      </c>
      <c r="S4" s="123">
        <v>27.909513829341819</v>
      </c>
      <c r="T4" s="123">
        <v>13.316317467826551</v>
      </c>
      <c r="U4" s="26">
        <v>30.374010672645795</v>
      </c>
      <c r="V4" s="26">
        <v>26.456923621401401</v>
      </c>
      <c r="W4" s="26">
        <v>26.14919730827701</v>
      </c>
      <c r="X4" s="26">
        <v>46.33364870250864</v>
      </c>
      <c r="Y4" s="26">
        <v>35.700509888089385</v>
      </c>
      <c r="Z4" s="26">
        <v>55.161263063164199</v>
      </c>
      <c r="AA4" s="26">
        <v>34.344992340168545</v>
      </c>
      <c r="AB4" s="26">
        <v>-2.2562590345149687</v>
      </c>
      <c r="AC4" s="26"/>
    </row>
    <row r="5" spans="1:29">
      <c r="N5" s="26"/>
      <c r="O5" s="26"/>
      <c r="P5" s="26"/>
      <c r="Q5" s="26"/>
      <c r="R5" s="26"/>
      <c r="S5" s="26"/>
      <c r="T5" s="26"/>
      <c r="U5" s="26"/>
      <c r="V5" s="26"/>
      <c r="W5" s="26"/>
      <c r="X5" s="26"/>
      <c r="Y5" s="26"/>
      <c r="Z5" s="26"/>
      <c r="AA5" s="26"/>
      <c r="AB5" s="26"/>
      <c r="AC5" s="26"/>
    </row>
  </sheetData>
  <hyperlinks>
    <hyperlink ref="A1" location="Ցանկ!A1" display="Ցանկ!A1" xr:uid="{A3E8CB72-FA0D-420D-8CDC-076DF0353D1F}"/>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8"/>
  <sheetViews>
    <sheetView zoomScale="110" zoomScaleNormal="110" workbookViewId="0"/>
  </sheetViews>
  <sheetFormatPr defaultColWidth="8.88671875" defaultRowHeight="16.5"/>
  <cols>
    <col min="1" max="1" width="8.88671875" style="16"/>
    <col min="2" max="2" width="11.44140625" style="2" customWidth="1"/>
    <col min="3" max="3" width="12.44140625" style="2" customWidth="1"/>
    <col min="4" max="16384" width="8.88671875" style="2"/>
  </cols>
  <sheetData>
    <row r="1" spans="1:11" ht="15" customHeight="1">
      <c r="A1" s="32" t="s">
        <v>492</v>
      </c>
    </row>
    <row r="2" spans="1:11" hidden="1">
      <c r="A2" s="23" t="s">
        <v>83</v>
      </c>
      <c r="B2" s="9"/>
      <c r="C2" s="9"/>
      <c r="D2" s="9"/>
      <c r="E2" s="9"/>
      <c r="F2" s="9"/>
      <c r="G2" s="9"/>
      <c r="H2" s="9"/>
      <c r="I2" s="9"/>
      <c r="J2" s="9"/>
      <c r="K2" s="9"/>
    </row>
    <row r="3" spans="1:11" hidden="1">
      <c r="A3" s="23" t="s">
        <v>84</v>
      </c>
      <c r="B3" s="9"/>
      <c r="C3" s="9"/>
      <c r="D3" s="9"/>
      <c r="E3" s="9"/>
      <c r="F3" s="9"/>
      <c r="G3" s="9"/>
      <c r="H3" s="9"/>
      <c r="I3" s="9"/>
      <c r="J3" s="9"/>
      <c r="K3" s="9"/>
    </row>
    <row r="4" spans="1:11" hidden="1">
      <c r="A4" s="23" t="s">
        <v>85</v>
      </c>
      <c r="B4" s="11"/>
      <c r="C4" s="11"/>
      <c r="D4" s="11"/>
      <c r="E4" s="11"/>
      <c r="F4" s="11"/>
      <c r="G4" s="11"/>
      <c r="H4" s="11"/>
      <c r="I4" s="11"/>
      <c r="J4" s="11"/>
      <c r="K4" s="11"/>
    </row>
    <row r="5" spans="1:11" hidden="1">
      <c r="A5" s="23" t="s">
        <v>86</v>
      </c>
      <c r="B5" s="11"/>
      <c r="C5" s="11"/>
      <c r="D5" s="11"/>
      <c r="E5" s="11"/>
      <c r="F5" s="11"/>
      <c r="G5" s="11"/>
      <c r="H5" s="11"/>
      <c r="I5" s="11"/>
      <c r="J5" s="11"/>
      <c r="K5" s="11"/>
    </row>
    <row r="6" spans="1:11" hidden="1">
      <c r="A6" s="23" t="s">
        <v>87</v>
      </c>
      <c r="B6" s="11"/>
      <c r="C6" s="11"/>
      <c r="D6" s="11"/>
      <c r="E6" s="11"/>
      <c r="F6" s="11"/>
      <c r="G6" s="11"/>
      <c r="H6" s="11"/>
      <c r="I6" s="11"/>
      <c r="J6" s="11"/>
      <c r="K6" s="11"/>
    </row>
    <row r="7" spans="1:11" hidden="1">
      <c r="A7" s="23" t="s">
        <v>84</v>
      </c>
      <c r="B7" s="11"/>
      <c r="C7" s="11"/>
      <c r="D7" s="11"/>
      <c r="E7" s="11"/>
      <c r="F7" s="11"/>
      <c r="G7" s="11"/>
      <c r="H7" s="11"/>
      <c r="I7" s="11"/>
      <c r="J7" s="11"/>
      <c r="K7" s="11"/>
    </row>
    <row r="8" spans="1:11" hidden="1">
      <c r="A8" s="23" t="s">
        <v>85</v>
      </c>
      <c r="B8" s="11"/>
      <c r="C8" s="11"/>
      <c r="D8" s="11"/>
      <c r="E8" s="11"/>
      <c r="F8" s="11"/>
      <c r="G8" s="11"/>
      <c r="H8" s="11"/>
      <c r="I8" s="11"/>
      <c r="J8" s="11"/>
      <c r="K8" s="11"/>
    </row>
    <row r="9" spans="1:11" hidden="1">
      <c r="A9" s="23" t="s">
        <v>88</v>
      </c>
      <c r="B9" s="9"/>
      <c r="C9" s="9"/>
      <c r="D9" s="9"/>
      <c r="E9" s="9"/>
      <c r="F9" s="9"/>
      <c r="G9" s="9"/>
      <c r="H9" s="9"/>
      <c r="I9" s="9"/>
      <c r="J9" s="9"/>
      <c r="K9" s="9"/>
    </row>
    <row r="10" spans="1:11" hidden="1">
      <c r="A10" s="23" t="s">
        <v>87</v>
      </c>
      <c r="B10" s="12"/>
      <c r="C10" s="12"/>
      <c r="D10" s="12"/>
      <c r="E10" s="12"/>
      <c r="F10" s="12"/>
      <c r="G10" s="12"/>
      <c r="H10" s="12"/>
      <c r="I10" s="12"/>
      <c r="J10" s="12"/>
      <c r="K10" s="12"/>
    </row>
    <row r="11" spans="1:11" hidden="1">
      <c r="A11" s="23" t="s">
        <v>84</v>
      </c>
      <c r="B11" s="13"/>
      <c r="C11" s="13"/>
      <c r="D11" s="13"/>
      <c r="E11" s="13"/>
      <c r="F11" s="13"/>
      <c r="G11" s="13"/>
      <c r="H11" s="13"/>
      <c r="I11" s="13"/>
      <c r="J11" s="13"/>
      <c r="K11" s="13"/>
    </row>
    <row r="12" spans="1:11" hidden="1">
      <c r="A12" s="23" t="s">
        <v>85</v>
      </c>
      <c r="B12" s="13"/>
      <c r="C12" s="13"/>
      <c r="D12" s="13"/>
      <c r="E12" s="13"/>
      <c r="F12" s="13"/>
      <c r="G12" s="13"/>
      <c r="H12" s="13"/>
      <c r="I12" s="13"/>
      <c r="J12" s="13"/>
      <c r="K12" s="13"/>
    </row>
    <row r="13" spans="1:11" hidden="1">
      <c r="A13" s="23" t="s">
        <v>89</v>
      </c>
      <c r="B13" s="13"/>
      <c r="C13" s="13"/>
      <c r="D13" s="13"/>
      <c r="E13" s="13"/>
      <c r="F13" s="13"/>
      <c r="G13" s="13"/>
      <c r="H13" s="13"/>
      <c r="I13" s="13"/>
      <c r="J13" s="13"/>
      <c r="K13" s="13"/>
    </row>
    <row r="14" spans="1:11" hidden="1">
      <c r="A14" s="23" t="s">
        <v>87</v>
      </c>
      <c r="B14" s="14"/>
      <c r="C14" s="14"/>
      <c r="D14" s="14"/>
      <c r="E14" s="14"/>
      <c r="F14" s="14"/>
      <c r="G14" s="14"/>
      <c r="H14" s="14"/>
      <c r="I14" s="14"/>
      <c r="J14" s="14"/>
      <c r="K14" s="14"/>
    </row>
    <row r="15" spans="1:11" hidden="1">
      <c r="A15" s="23" t="s">
        <v>84</v>
      </c>
      <c r="B15" s="14"/>
      <c r="C15" s="14"/>
      <c r="D15" s="14"/>
      <c r="E15" s="14"/>
      <c r="F15" s="14"/>
      <c r="G15" s="14"/>
      <c r="H15" s="14"/>
      <c r="I15" s="14"/>
      <c r="J15" s="14"/>
      <c r="K15" s="14"/>
    </row>
    <row r="16" spans="1:11" hidden="1">
      <c r="A16" s="23" t="s">
        <v>85</v>
      </c>
      <c r="B16" s="13"/>
      <c r="C16" s="13"/>
      <c r="D16" s="13"/>
      <c r="E16" s="13"/>
      <c r="F16" s="13"/>
      <c r="G16" s="13"/>
      <c r="H16" s="13"/>
      <c r="I16" s="13"/>
      <c r="J16" s="13"/>
      <c r="K16" s="13"/>
    </row>
    <row r="17" spans="1:11" hidden="1">
      <c r="A17" s="23" t="s">
        <v>90</v>
      </c>
      <c r="B17" s="12"/>
      <c r="C17" s="12"/>
      <c r="D17" s="12"/>
      <c r="E17" s="12"/>
      <c r="F17" s="12"/>
      <c r="G17" s="12"/>
      <c r="H17" s="12"/>
      <c r="I17" s="12"/>
      <c r="J17" s="12"/>
      <c r="K17" s="12"/>
    </row>
    <row r="18" spans="1:11" hidden="1">
      <c r="A18" s="23" t="s">
        <v>87</v>
      </c>
      <c r="B18" s="14"/>
      <c r="C18" s="14"/>
      <c r="D18" s="14"/>
      <c r="E18" s="14"/>
      <c r="F18" s="14"/>
      <c r="G18" s="14"/>
      <c r="H18" s="14"/>
      <c r="I18" s="14"/>
      <c r="J18" s="14"/>
      <c r="K18" s="14"/>
    </row>
    <row r="19" spans="1:11" hidden="1">
      <c r="A19" s="23" t="s">
        <v>84</v>
      </c>
      <c r="B19" s="13"/>
      <c r="C19" s="13"/>
      <c r="D19" s="13"/>
      <c r="E19" s="13"/>
      <c r="F19" s="13"/>
      <c r="G19" s="13"/>
      <c r="H19" s="13"/>
      <c r="I19" s="13"/>
      <c r="J19" s="13"/>
      <c r="K19" s="13"/>
    </row>
    <row r="20" spans="1:11" hidden="1">
      <c r="A20" s="23" t="s">
        <v>85</v>
      </c>
      <c r="B20" s="14"/>
      <c r="C20" s="14"/>
      <c r="D20" s="14"/>
      <c r="E20" s="14"/>
      <c r="F20" s="14"/>
      <c r="G20" s="14"/>
      <c r="H20" s="14"/>
      <c r="I20" s="14"/>
      <c r="J20" s="14"/>
      <c r="K20" s="14"/>
    </row>
    <row r="21" spans="1:11" hidden="1">
      <c r="A21" s="23" t="s">
        <v>91</v>
      </c>
      <c r="B21" s="14"/>
      <c r="C21" s="14"/>
      <c r="D21" s="14"/>
      <c r="E21" s="14"/>
      <c r="F21" s="14"/>
      <c r="G21" s="14"/>
      <c r="H21" s="14"/>
      <c r="I21" s="14"/>
      <c r="J21" s="14"/>
      <c r="K21" s="14"/>
    </row>
    <row r="22" spans="1:11" hidden="1">
      <c r="A22" s="23" t="s">
        <v>87</v>
      </c>
      <c r="B22" s="14"/>
      <c r="C22" s="14"/>
      <c r="D22" s="14"/>
      <c r="E22" s="14"/>
      <c r="F22" s="14"/>
      <c r="G22" s="14"/>
      <c r="H22" s="14"/>
      <c r="I22" s="14"/>
      <c r="J22" s="14"/>
      <c r="K22" s="14"/>
    </row>
    <row r="23" spans="1:11" hidden="1">
      <c r="A23" s="23" t="s">
        <v>84</v>
      </c>
      <c r="B23" s="14"/>
      <c r="C23" s="14"/>
      <c r="D23" s="14"/>
      <c r="E23" s="14"/>
      <c r="F23" s="14"/>
      <c r="G23" s="14"/>
      <c r="H23" s="14"/>
      <c r="I23" s="14"/>
      <c r="J23" s="14"/>
      <c r="K23" s="14"/>
    </row>
    <row r="24" spans="1:11" ht="16.5" hidden="1" customHeight="1">
      <c r="A24" s="23" t="s">
        <v>85</v>
      </c>
      <c r="B24" s="14"/>
      <c r="C24" s="14"/>
      <c r="D24" s="14"/>
      <c r="E24" s="14"/>
      <c r="F24" s="14"/>
      <c r="G24" s="14"/>
      <c r="H24" s="14"/>
      <c r="I24" s="14"/>
      <c r="J24" s="14"/>
      <c r="K24" s="14"/>
    </row>
    <row r="25" spans="1:11" ht="28.5">
      <c r="A25" s="18"/>
      <c r="B25" s="70" t="s">
        <v>309</v>
      </c>
      <c r="C25" s="70" t="s">
        <v>310</v>
      </c>
      <c r="D25" s="71">
        <v>-0.9</v>
      </c>
      <c r="E25" s="71">
        <v>-0.7</v>
      </c>
      <c r="F25" s="71">
        <v>-0.5</v>
      </c>
      <c r="G25" s="71">
        <v>-0.3</v>
      </c>
      <c r="H25" s="71">
        <v>0.3</v>
      </c>
      <c r="I25" s="71">
        <v>0.5</v>
      </c>
      <c r="J25" s="71">
        <v>0.7</v>
      </c>
      <c r="K25" s="71">
        <v>0.9</v>
      </c>
    </row>
    <row r="26" spans="1:11" hidden="1">
      <c r="A26" s="23" t="s">
        <v>94</v>
      </c>
      <c r="B26" s="66">
        <v>3.4160665595452002</v>
      </c>
      <c r="C26" s="66">
        <v>3.4160665595452002</v>
      </c>
      <c r="D26" s="66"/>
      <c r="E26" s="66"/>
      <c r="F26" s="66"/>
      <c r="G26" s="66"/>
      <c r="H26" s="66"/>
      <c r="I26" s="66"/>
      <c r="J26" s="66"/>
      <c r="K26" s="66"/>
    </row>
    <row r="27" spans="1:11" hidden="1">
      <c r="A27" s="23" t="s">
        <v>87</v>
      </c>
      <c r="B27" s="66">
        <v>2.9746574486763393</v>
      </c>
      <c r="C27" s="66">
        <v>2.9746574486763393</v>
      </c>
      <c r="D27" s="66"/>
      <c r="E27" s="66"/>
      <c r="F27" s="66"/>
      <c r="G27" s="66"/>
      <c r="H27" s="66"/>
      <c r="I27" s="66"/>
      <c r="J27" s="66"/>
      <c r="K27" s="66"/>
    </row>
    <row r="28" spans="1:11" hidden="1">
      <c r="A28" s="23" t="s">
        <v>84</v>
      </c>
      <c r="B28" s="66">
        <v>0.89132478774394031</v>
      </c>
      <c r="C28" s="66">
        <v>0.89132478774394031</v>
      </c>
      <c r="D28" s="66">
        <v>0.89132478774394031</v>
      </c>
      <c r="E28" s="66">
        <v>0.89132478774394031</v>
      </c>
      <c r="F28" s="66">
        <v>0.89132478774394031</v>
      </c>
      <c r="G28" s="66">
        <v>0.89132478774394031</v>
      </c>
      <c r="H28" s="66">
        <v>0.89132478774394031</v>
      </c>
      <c r="I28" s="66">
        <v>0.89132478774394031</v>
      </c>
      <c r="J28" s="66">
        <v>0.89132478774394031</v>
      </c>
      <c r="K28" s="66">
        <v>0.89132478774394031</v>
      </c>
    </row>
    <row r="29" spans="1:11" hidden="1">
      <c r="A29" s="67" t="s">
        <v>85</v>
      </c>
      <c r="B29" s="68">
        <v>0.2</v>
      </c>
      <c r="C29" s="68">
        <v>0.2</v>
      </c>
      <c r="D29" s="68">
        <v>0.2</v>
      </c>
      <c r="E29" s="68">
        <v>0.2</v>
      </c>
      <c r="F29" s="68">
        <v>0.2</v>
      </c>
      <c r="G29" s="68">
        <v>0.2</v>
      </c>
      <c r="H29" s="68">
        <v>0.2</v>
      </c>
      <c r="I29" s="68">
        <v>0.2</v>
      </c>
      <c r="J29" s="68">
        <v>0.2</v>
      </c>
      <c r="K29" s="68">
        <v>0.2</v>
      </c>
    </row>
    <row r="30" spans="1:11" hidden="1">
      <c r="A30" s="67" t="s">
        <v>95</v>
      </c>
      <c r="B30" s="68">
        <v>0.7</v>
      </c>
      <c r="C30" s="68">
        <v>0.7</v>
      </c>
      <c r="D30" s="68">
        <v>0.7</v>
      </c>
      <c r="E30" s="68">
        <v>0.7</v>
      </c>
      <c r="F30" s="68">
        <v>0.7</v>
      </c>
      <c r="G30" s="68">
        <v>0.7</v>
      </c>
      <c r="H30" s="68">
        <v>0.7</v>
      </c>
      <c r="I30" s="68">
        <v>0.7</v>
      </c>
      <c r="J30" s="68">
        <v>0.7</v>
      </c>
      <c r="K30" s="68">
        <v>0.7</v>
      </c>
    </row>
    <row r="31" spans="1:11" hidden="1">
      <c r="A31" s="67" t="s">
        <v>87</v>
      </c>
      <c r="B31" s="68">
        <v>1.7</v>
      </c>
      <c r="C31" s="68">
        <v>1.7</v>
      </c>
      <c r="D31" s="68">
        <v>1.7</v>
      </c>
      <c r="E31" s="68">
        <v>1.7</v>
      </c>
      <c r="F31" s="68">
        <v>1.7</v>
      </c>
      <c r="G31" s="68">
        <v>1.7</v>
      </c>
      <c r="H31" s="68">
        <v>1.7</v>
      </c>
      <c r="I31" s="68">
        <v>1.7</v>
      </c>
      <c r="J31" s="68">
        <v>1.7</v>
      </c>
      <c r="K31" s="68">
        <v>1.7</v>
      </c>
    </row>
    <row r="32" spans="1:11" hidden="1">
      <c r="A32" s="67" t="s">
        <v>84</v>
      </c>
      <c r="B32" s="68">
        <v>3.8</v>
      </c>
      <c r="C32" s="68">
        <v>3.8</v>
      </c>
      <c r="D32" s="68">
        <v>3.8</v>
      </c>
      <c r="E32" s="68">
        <v>3.8</v>
      </c>
      <c r="F32" s="68">
        <v>3.8</v>
      </c>
      <c r="G32" s="68">
        <v>3.8</v>
      </c>
      <c r="H32" s="68">
        <v>3.8</v>
      </c>
      <c r="I32" s="68">
        <v>3.8</v>
      </c>
      <c r="J32" s="68">
        <v>3.8</v>
      </c>
      <c r="K32" s="68">
        <v>3.8</v>
      </c>
    </row>
    <row r="33" spans="1:16" hidden="1">
      <c r="A33" s="67" t="s">
        <v>85</v>
      </c>
      <c r="B33" s="68">
        <v>7.5</v>
      </c>
      <c r="C33" s="68">
        <v>7.5</v>
      </c>
      <c r="D33" s="68">
        <v>7.5</v>
      </c>
      <c r="E33" s="68">
        <v>7.5</v>
      </c>
      <c r="F33" s="68">
        <v>7.5</v>
      </c>
      <c r="G33" s="68">
        <v>7.5</v>
      </c>
      <c r="H33" s="68">
        <v>7.5</v>
      </c>
      <c r="I33" s="68">
        <v>7.5</v>
      </c>
      <c r="J33" s="68">
        <v>7.5</v>
      </c>
      <c r="K33" s="68">
        <v>7.5</v>
      </c>
    </row>
    <row r="34" spans="1:16" hidden="1">
      <c r="A34" s="67" t="s">
        <v>96</v>
      </c>
      <c r="B34" s="68">
        <v>8.1</v>
      </c>
      <c r="C34" s="68">
        <v>8.1</v>
      </c>
      <c r="D34" s="68">
        <v>8</v>
      </c>
      <c r="E34" s="68">
        <v>8</v>
      </c>
      <c r="F34" s="68">
        <v>8</v>
      </c>
      <c r="G34" s="68">
        <v>8</v>
      </c>
      <c r="H34" s="68">
        <v>8</v>
      </c>
      <c r="I34" s="68">
        <v>8</v>
      </c>
      <c r="J34" s="68">
        <v>8</v>
      </c>
      <c r="K34" s="68">
        <v>8</v>
      </c>
      <c r="P34"/>
    </row>
    <row r="35" spans="1:16" hidden="1">
      <c r="A35" s="67" t="s">
        <v>87</v>
      </c>
      <c r="B35" s="68">
        <v>8.3000000000000007</v>
      </c>
      <c r="C35" s="68">
        <v>8.3000000000000007</v>
      </c>
      <c r="D35" s="68">
        <v>8.1</v>
      </c>
      <c r="E35" s="68">
        <v>8.1</v>
      </c>
      <c r="F35" s="68">
        <v>8.1</v>
      </c>
      <c r="G35" s="68">
        <v>8.1</v>
      </c>
      <c r="H35" s="68">
        <v>8.1</v>
      </c>
      <c r="I35" s="68">
        <v>8.1</v>
      </c>
      <c r="J35" s="68">
        <v>8.1</v>
      </c>
      <c r="K35" s="68">
        <v>8.1</v>
      </c>
    </row>
    <row r="36" spans="1:16" hidden="1">
      <c r="A36" s="67" t="s">
        <v>84</v>
      </c>
      <c r="B36" s="68">
        <v>7.7</v>
      </c>
      <c r="C36" s="68">
        <v>7.7</v>
      </c>
      <c r="D36" s="68">
        <v>7.5</v>
      </c>
      <c r="E36" s="68">
        <v>7.5</v>
      </c>
      <c r="F36" s="68">
        <v>7.5</v>
      </c>
      <c r="G36" s="68">
        <v>7.5</v>
      </c>
      <c r="H36" s="68">
        <v>7.5</v>
      </c>
      <c r="I36" s="68">
        <v>7.5</v>
      </c>
      <c r="J36" s="68">
        <v>7.5</v>
      </c>
      <c r="K36" s="68">
        <v>7.5</v>
      </c>
    </row>
    <row r="37" spans="1:16" hidden="1">
      <c r="A37" s="67" t="s">
        <v>85</v>
      </c>
      <c r="B37" s="68">
        <v>5.2</v>
      </c>
      <c r="C37" s="68">
        <v>5.2</v>
      </c>
      <c r="D37" s="68">
        <v>5.2</v>
      </c>
      <c r="E37" s="68">
        <v>5.2</v>
      </c>
      <c r="F37" s="68">
        <v>5.2</v>
      </c>
      <c r="G37" s="68">
        <v>5.2</v>
      </c>
      <c r="H37" s="68">
        <v>5.2</v>
      </c>
      <c r="I37" s="68">
        <v>5.2</v>
      </c>
      <c r="J37" s="68">
        <v>5.2</v>
      </c>
      <c r="K37" s="68">
        <v>5.2</v>
      </c>
    </row>
    <row r="38" spans="1:16" hidden="1">
      <c r="A38" s="67" t="s">
        <v>97</v>
      </c>
      <c r="B38" s="68">
        <v>4.8394296884224133</v>
      </c>
      <c r="C38" s="68">
        <v>4.8394296884224133</v>
      </c>
      <c r="D38" s="68">
        <v>4.8</v>
      </c>
      <c r="E38" s="68">
        <v>4.8</v>
      </c>
      <c r="F38" s="68">
        <v>4.8</v>
      </c>
      <c r="G38" s="68">
        <v>4.8</v>
      </c>
      <c r="H38" s="68">
        <v>4.8</v>
      </c>
      <c r="I38" s="68">
        <v>4.8</v>
      </c>
      <c r="J38" s="68">
        <v>4.8</v>
      </c>
      <c r="K38" s="68">
        <v>4.8</v>
      </c>
    </row>
    <row r="39" spans="1:16" hidden="1">
      <c r="A39" s="67" t="s">
        <v>87</v>
      </c>
      <c r="B39" s="68">
        <v>4.8050562563111612</v>
      </c>
      <c r="C39" s="68">
        <v>4.8050562563111612</v>
      </c>
      <c r="D39" s="68">
        <v>4.7</v>
      </c>
      <c r="E39" s="68">
        <v>4.7</v>
      </c>
      <c r="F39" s="68">
        <v>4.7</v>
      </c>
      <c r="G39" s="68">
        <v>4.7</v>
      </c>
      <c r="H39" s="68">
        <v>4.7</v>
      </c>
      <c r="I39" s="68">
        <v>4.7</v>
      </c>
      <c r="J39" s="68">
        <v>4.7</v>
      </c>
      <c r="K39" s="68">
        <v>4.7</v>
      </c>
    </row>
    <row r="40" spans="1:16" hidden="1">
      <c r="A40" s="67" t="s">
        <v>84</v>
      </c>
      <c r="B40" s="68">
        <v>6.3371955907867346</v>
      </c>
      <c r="C40" s="68">
        <v>6.3371955907867346</v>
      </c>
      <c r="D40" s="68">
        <v>6.2</v>
      </c>
      <c r="E40" s="68">
        <v>6.2</v>
      </c>
      <c r="F40" s="68">
        <v>6.2</v>
      </c>
      <c r="G40" s="68">
        <v>6.2</v>
      </c>
      <c r="H40" s="68">
        <v>6.2</v>
      </c>
      <c r="I40" s="68">
        <v>6.2</v>
      </c>
      <c r="J40" s="68">
        <v>6.2</v>
      </c>
      <c r="K40" s="68">
        <v>6.2</v>
      </c>
    </row>
    <row r="41" spans="1:16" hidden="1">
      <c r="A41" s="67" t="s">
        <v>85</v>
      </c>
      <c r="B41" s="68">
        <v>7.6302877536764271</v>
      </c>
      <c r="C41" s="68">
        <v>7.6302877536764271</v>
      </c>
      <c r="D41" s="68">
        <v>7.6</v>
      </c>
      <c r="E41" s="68">
        <v>7.6</v>
      </c>
      <c r="F41" s="68">
        <v>7.6</v>
      </c>
      <c r="G41" s="68">
        <v>7.6</v>
      </c>
      <c r="H41" s="68">
        <v>7.6</v>
      </c>
      <c r="I41" s="68">
        <v>7.6</v>
      </c>
      <c r="J41" s="68">
        <v>7.6</v>
      </c>
      <c r="K41" s="68">
        <v>7.6</v>
      </c>
    </row>
    <row r="42" spans="1:16">
      <c r="A42" s="67" t="s">
        <v>98</v>
      </c>
      <c r="B42" s="68">
        <v>6.9631197231161366</v>
      </c>
      <c r="C42" s="68">
        <v>6.9631197231161366</v>
      </c>
      <c r="D42" s="68">
        <v>6.3</v>
      </c>
      <c r="E42" s="68">
        <v>6.5</v>
      </c>
      <c r="F42" s="68">
        <v>6.6</v>
      </c>
      <c r="G42" s="68">
        <v>6.7</v>
      </c>
      <c r="H42" s="68">
        <v>6.9</v>
      </c>
      <c r="I42" s="68">
        <v>7</v>
      </c>
      <c r="J42" s="68">
        <v>7</v>
      </c>
      <c r="K42" s="68">
        <v>7.1</v>
      </c>
    </row>
    <row r="43" spans="1:16">
      <c r="A43" s="67" t="s">
        <v>87</v>
      </c>
      <c r="B43" s="69">
        <v>2.1796352687030236</v>
      </c>
      <c r="C43" s="69">
        <v>2.1796352687030236</v>
      </c>
      <c r="D43" s="69">
        <v>2.2000000000000002</v>
      </c>
      <c r="E43" s="69">
        <v>2.2000000000000002</v>
      </c>
      <c r="F43" s="69">
        <v>2.2000000000000002</v>
      </c>
      <c r="G43" s="69">
        <v>2.2000000000000002</v>
      </c>
      <c r="H43" s="69">
        <v>2.2000000000000002</v>
      </c>
      <c r="I43" s="69">
        <v>2.2000000000000002</v>
      </c>
      <c r="J43" s="69">
        <v>2.2000000000000002</v>
      </c>
      <c r="K43" s="69">
        <v>2.2000000000000002</v>
      </c>
    </row>
    <row r="44" spans="1:16">
      <c r="A44" s="67" t="s">
        <v>84</v>
      </c>
      <c r="B44" s="68">
        <v>-2.6343601211301291</v>
      </c>
      <c r="C44" s="68">
        <v>-2.6343601211301291</v>
      </c>
      <c r="D44" s="68">
        <v>-2.8678739201036336</v>
      </c>
      <c r="E44" s="68">
        <v>-2.8678739201036336</v>
      </c>
      <c r="F44" s="68">
        <v>-2.8678739201036336</v>
      </c>
      <c r="G44" s="68">
        <v>-2.8678739201036336</v>
      </c>
      <c r="H44" s="68">
        <v>-2.8678739201036336</v>
      </c>
      <c r="I44" s="68">
        <v>-2.8678739201036336</v>
      </c>
      <c r="J44" s="68">
        <v>-2.8678739201036336</v>
      </c>
      <c r="K44" s="68">
        <v>-2.8678739201036336</v>
      </c>
    </row>
    <row r="45" spans="1:16">
      <c r="A45" s="67" t="s">
        <v>85</v>
      </c>
      <c r="B45" s="68">
        <v>-7.3993502810758827</v>
      </c>
      <c r="C45" s="68">
        <v>-7.3993502810758827</v>
      </c>
      <c r="D45" s="68">
        <v>-7.3993502810758827</v>
      </c>
      <c r="E45" s="68">
        <v>-7.3993502810758827</v>
      </c>
      <c r="F45" s="68">
        <v>-7.3993502810758827</v>
      </c>
      <c r="G45" s="68">
        <v>-7.3993502810758827</v>
      </c>
      <c r="H45" s="68">
        <v>-7.3993502810758827</v>
      </c>
      <c r="I45" s="68">
        <v>-7.3993502810758827</v>
      </c>
      <c r="J45" s="68">
        <v>-7.3993502810758827</v>
      </c>
      <c r="K45" s="68">
        <v>-7.3993502810758827</v>
      </c>
    </row>
    <row r="46" spans="1:16">
      <c r="A46" s="67" t="s">
        <v>99</v>
      </c>
      <c r="B46" s="68">
        <v>-8.4409042587792129</v>
      </c>
      <c r="C46" s="68">
        <v>-8.4409042587792129</v>
      </c>
      <c r="D46" s="68">
        <v>-8.4409042587792129</v>
      </c>
      <c r="E46" s="68">
        <v>-8.4409042587792129</v>
      </c>
      <c r="F46" s="68">
        <v>-8.4409042587792129</v>
      </c>
      <c r="G46" s="68">
        <v>-8.4409042587792129</v>
      </c>
      <c r="H46" s="68">
        <v>-8.4409042587792129</v>
      </c>
      <c r="I46" s="68">
        <v>-8.4409042587792129</v>
      </c>
      <c r="J46" s="68">
        <v>-8.4409042587792129</v>
      </c>
      <c r="K46" s="68">
        <v>-8.4409042587792129</v>
      </c>
    </row>
    <row r="47" spans="1:16">
      <c r="A47" s="67" t="s">
        <v>87</v>
      </c>
      <c r="B47" s="69">
        <v>-3.7963848117996974</v>
      </c>
      <c r="C47" s="69">
        <v>-3.7963848117996974</v>
      </c>
      <c r="D47" s="69">
        <v>-3.7963848117996974</v>
      </c>
      <c r="E47" s="69">
        <v>-3.7963848117996974</v>
      </c>
      <c r="F47" s="69">
        <v>-3.7963848117996974</v>
      </c>
      <c r="G47" s="69">
        <v>-3.7963848117996974</v>
      </c>
      <c r="H47" s="69">
        <v>-3.7963848117996974</v>
      </c>
      <c r="I47" s="69">
        <v>-3.7963848117996974</v>
      </c>
      <c r="J47" s="69">
        <v>-3.7963848117996974</v>
      </c>
      <c r="K47" s="69">
        <v>-3.7963848117996974</v>
      </c>
    </row>
    <row r="48" spans="1:16">
      <c r="A48" s="67" t="s">
        <v>84</v>
      </c>
      <c r="B48" s="68">
        <v>-0.63707532932409094</v>
      </c>
      <c r="C48" s="68">
        <v>-0.63707532932409094</v>
      </c>
      <c r="D48" s="68">
        <v>-0.63707532932409106</v>
      </c>
      <c r="E48" s="68">
        <v>-0.63707532932409106</v>
      </c>
      <c r="F48" s="68">
        <v>-0.63707532932409106</v>
      </c>
      <c r="G48" s="68">
        <v>-0.63707532932409106</v>
      </c>
      <c r="H48" s="68">
        <v>-0.63707532932409106</v>
      </c>
      <c r="I48" s="68">
        <v>-0.63707532932409106</v>
      </c>
      <c r="J48" s="68">
        <v>-0.63707532932409106</v>
      </c>
      <c r="K48" s="68">
        <v>-0.63707532932409106</v>
      </c>
    </row>
    <row r="49" spans="1:12">
      <c r="A49" s="67" t="s">
        <v>85</v>
      </c>
      <c r="B49" s="68">
        <v>5.695885600009305</v>
      </c>
      <c r="C49" s="68">
        <v>5.695885600009305</v>
      </c>
      <c r="D49" s="68">
        <v>5.695885600009305</v>
      </c>
      <c r="E49" s="68">
        <v>5.695885600009305</v>
      </c>
      <c r="F49" s="68">
        <v>5.695885600009305</v>
      </c>
      <c r="G49" s="68">
        <v>5.695885600009305</v>
      </c>
      <c r="H49" s="68">
        <v>5.695885600009305</v>
      </c>
      <c r="I49" s="68">
        <v>5.695885600009305</v>
      </c>
      <c r="J49" s="68">
        <v>5.695885600009305</v>
      </c>
      <c r="K49" s="68">
        <v>5.695885600009305</v>
      </c>
    </row>
    <row r="50" spans="1:12">
      <c r="A50" s="67" t="s">
        <v>100</v>
      </c>
      <c r="B50" s="68">
        <v>7.8594207190318031</v>
      </c>
      <c r="C50" s="68">
        <v>7.8594207190318031</v>
      </c>
      <c r="D50" s="68">
        <v>7.8594207190318031</v>
      </c>
      <c r="E50" s="68">
        <v>7.8594207190318031</v>
      </c>
      <c r="F50" s="68">
        <v>7.8594207190318031</v>
      </c>
      <c r="G50" s="68">
        <v>7.8594207190318031</v>
      </c>
      <c r="H50" s="68">
        <v>7.8594207190318031</v>
      </c>
      <c r="I50" s="68">
        <v>7.8594207190318031</v>
      </c>
      <c r="J50" s="68">
        <v>7.8594207190318031</v>
      </c>
      <c r="K50" s="68">
        <v>7.8594207190318031</v>
      </c>
    </row>
    <row r="51" spans="1:12">
      <c r="A51" s="67" t="s">
        <v>87</v>
      </c>
      <c r="B51" s="69">
        <v>8.7537305731211461</v>
      </c>
      <c r="C51" s="69">
        <v>8.7537305731211461</v>
      </c>
      <c r="D51" s="69">
        <v>8.7537305731211461</v>
      </c>
      <c r="E51" s="69">
        <v>8.7537305731211461</v>
      </c>
      <c r="F51" s="69">
        <v>8.7537305731211461</v>
      </c>
      <c r="G51" s="69">
        <v>8.7537305731211461</v>
      </c>
      <c r="H51" s="69">
        <v>8.7537305731211461</v>
      </c>
      <c r="I51" s="69">
        <v>8.7537305731211461</v>
      </c>
      <c r="J51" s="69">
        <v>8.7537305731211461</v>
      </c>
      <c r="K51" s="69">
        <v>8.7537305731211461</v>
      </c>
    </row>
    <row r="52" spans="1:12">
      <c r="A52" s="67" t="s">
        <v>84</v>
      </c>
      <c r="B52" s="85">
        <v>12.233524383442358</v>
      </c>
      <c r="C52" s="69">
        <v>12.233524383442358</v>
      </c>
      <c r="D52" s="69">
        <v>12.233524383442358</v>
      </c>
      <c r="E52" s="69">
        <v>12.233524383442358</v>
      </c>
      <c r="F52" s="69">
        <v>12.233524383442358</v>
      </c>
      <c r="G52" s="69">
        <v>12.233524383442358</v>
      </c>
      <c r="H52" s="69">
        <v>12.233524383442358</v>
      </c>
      <c r="I52" s="69">
        <v>12.233524383442358</v>
      </c>
      <c r="J52" s="69">
        <v>12.233524383442358</v>
      </c>
      <c r="K52" s="69">
        <v>12.233524383442358</v>
      </c>
      <c r="L52" s="85"/>
    </row>
    <row r="53" spans="1:12">
      <c r="A53" s="67" t="s">
        <v>85</v>
      </c>
      <c r="B53" s="85">
        <v>12.591589421559817</v>
      </c>
      <c r="C53" s="68">
        <v>12.591589421559817</v>
      </c>
      <c r="D53" s="68">
        <v>12.591589421559817</v>
      </c>
      <c r="E53" s="68">
        <v>12.591589421559817</v>
      </c>
      <c r="F53" s="68">
        <v>12.591589421559817</v>
      </c>
      <c r="G53" s="68">
        <v>12.591589421559817</v>
      </c>
      <c r="H53" s="68">
        <v>12.591589421559817</v>
      </c>
      <c r="I53" s="68">
        <v>12.591589421559817</v>
      </c>
      <c r="J53" s="68">
        <v>12.591589421559817</v>
      </c>
      <c r="K53" s="68">
        <v>12.591589421559817</v>
      </c>
      <c r="L53" s="85"/>
    </row>
    <row r="54" spans="1:12">
      <c r="A54" s="67" t="s">
        <v>101</v>
      </c>
      <c r="B54" s="85">
        <v>13.235914531863784</v>
      </c>
      <c r="C54" s="85">
        <v>13.235914531863784</v>
      </c>
      <c r="D54" s="68">
        <v>13.235914531863784</v>
      </c>
      <c r="E54" s="68">
        <v>13.235914531863784</v>
      </c>
      <c r="F54" s="68">
        <v>13.235914531863784</v>
      </c>
      <c r="G54" s="68">
        <v>13.235914531863784</v>
      </c>
      <c r="H54" s="68">
        <v>13.235914531863784</v>
      </c>
      <c r="I54" s="68">
        <v>13.235914531863784</v>
      </c>
      <c r="J54" s="68">
        <v>13.235914531863784</v>
      </c>
      <c r="K54" s="68">
        <v>13.235914531863784</v>
      </c>
      <c r="L54" s="85"/>
    </row>
    <row r="55" spans="1:12">
      <c r="A55" s="67" t="s">
        <v>87</v>
      </c>
      <c r="B55" s="85">
        <v>12.224491171292456</v>
      </c>
      <c r="C55" s="85">
        <v>12.224491171292456</v>
      </c>
      <c r="D55" s="68">
        <v>12.224491171292456</v>
      </c>
      <c r="E55" s="68">
        <v>12.224491171292456</v>
      </c>
      <c r="F55" s="68">
        <v>12.224491171292456</v>
      </c>
      <c r="G55" s="68">
        <v>12.224491171292456</v>
      </c>
      <c r="H55" s="68">
        <v>12.224491171292456</v>
      </c>
      <c r="I55" s="68">
        <v>12.224491171292456</v>
      </c>
      <c r="J55" s="68">
        <v>12.224491171292456</v>
      </c>
      <c r="K55" s="68">
        <v>12.224491171292456</v>
      </c>
      <c r="L55" s="85"/>
    </row>
    <row r="56" spans="1:12">
      <c r="A56" s="67" t="s">
        <v>84</v>
      </c>
      <c r="B56" s="85">
        <v>10.142035331278237</v>
      </c>
      <c r="C56" s="85">
        <v>9.614962618010253</v>
      </c>
      <c r="D56" s="68">
        <v>10.142035331278237</v>
      </c>
      <c r="E56" s="68">
        <v>10.142035331278237</v>
      </c>
      <c r="F56" s="68">
        <v>10.142035331278237</v>
      </c>
      <c r="G56" s="68">
        <v>10.142035331278237</v>
      </c>
      <c r="H56" s="68">
        <v>10.142035331278237</v>
      </c>
      <c r="I56" s="68">
        <v>10.142035331278237</v>
      </c>
      <c r="J56" s="68">
        <v>10.142035331278237</v>
      </c>
      <c r="K56" s="68">
        <v>10.142035331278237</v>
      </c>
      <c r="L56" s="85"/>
    </row>
    <row r="57" spans="1:12">
      <c r="A57" s="67" t="s">
        <v>85</v>
      </c>
      <c r="B57" s="85">
        <v>8.2782611084689677</v>
      </c>
      <c r="C57" s="85">
        <v>7.1624804562543147</v>
      </c>
      <c r="D57" s="41">
        <v>8.0066686180976721</v>
      </c>
      <c r="E57" s="41">
        <v>8.1071288443304965</v>
      </c>
      <c r="F57" s="41">
        <v>8.1668917148742448</v>
      </c>
      <c r="G57" s="41">
        <v>8.2146383378175649</v>
      </c>
      <c r="H57" s="41">
        <v>8.3901766379149301</v>
      </c>
      <c r="I57" s="41">
        <v>8.4741652560032055</v>
      </c>
      <c r="J57" s="41">
        <v>8.579291034551277</v>
      </c>
      <c r="K57" s="41">
        <v>8.7560054292875567</v>
      </c>
      <c r="L57" s="85"/>
    </row>
    <row r="58" spans="1:12">
      <c r="A58" s="67" t="s">
        <v>102</v>
      </c>
      <c r="B58" s="85">
        <v>7.1205086914446696</v>
      </c>
      <c r="C58" s="85">
        <v>5.9524047677245449</v>
      </c>
      <c r="D58" s="41">
        <v>6.4415274655164305</v>
      </c>
      <c r="E58" s="41">
        <v>6.6926780310984917</v>
      </c>
      <c r="F58" s="41">
        <v>6.8420852074578615</v>
      </c>
      <c r="G58" s="41">
        <v>6.9614517648161636</v>
      </c>
      <c r="H58" s="41">
        <v>7.4002975150595764</v>
      </c>
      <c r="I58" s="41">
        <v>7.610269060280265</v>
      </c>
      <c r="J58" s="41">
        <v>7.8730835066504437</v>
      </c>
      <c r="K58" s="41">
        <v>8.3148694934911411</v>
      </c>
      <c r="L58" s="85"/>
    </row>
    <row r="59" spans="1:12">
      <c r="A59" s="67" t="s">
        <v>87</v>
      </c>
      <c r="B59" s="85">
        <v>6.5452989017991854</v>
      </c>
      <c r="C59" s="85">
        <v>5.3522564787417792</v>
      </c>
      <c r="D59" s="41">
        <v>5.3231326951283551</v>
      </c>
      <c r="E59" s="41">
        <v>5.7752037131760652</v>
      </c>
      <c r="F59" s="41">
        <v>6.0441366306229298</v>
      </c>
      <c r="G59" s="41">
        <v>6.2589964338678747</v>
      </c>
      <c r="H59" s="41">
        <v>7.0489187843060179</v>
      </c>
      <c r="I59" s="41">
        <v>7.4268675657032581</v>
      </c>
      <c r="J59" s="41">
        <v>7.8999335691695798</v>
      </c>
      <c r="K59" s="41">
        <v>8.6951483454828331</v>
      </c>
      <c r="L59" s="85"/>
    </row>
    <row r="60" spans="1:12">
      <c r="A60" s="67" t="s">
        <v>84</v>
      </c>
      <c r="B60" s="85">
        <v>6.1896403743599109</v>
      </c>
      <c r="C60" s="85">
        <v>5.4028936538001773</v>
      </c>
      <c r="D60" s="85">
        <v>3.4737154706469542</v>
      </c>
      <c r="E60" s="85">
        <v>4.4783177329752011</v>
      </c>
      <c r="F60" s="85">
        <v>5.075946438412676</v>
      </c>
      <c r="G60" s="85">
        <v>5.5534126678458895</v>
      </c>
      <c r="H60" s="85">
        <v>7.3087956688195401</v>
      </c>
      <c r="I60" s="85">
        <v>8.1486818497022959</v>
      </c>
      <c r="J60" s="85">
        <v>9.1999396351830107</v>
      </c>
      <c r="K60" s="85">
        <v>10.967083582545795</v>
      </c>
      <c r="L60" s="85"/>
    </row>
    <row r="61" spans="1:12">
      <c r="A61" s="67" t="s">
        <v>85</v>
      </c>
      <c r="B61" s="85">
        <v>6.0862945044347896</v>
      </c>
      <c r="C61" s="85">
        <v>5.5929442905326141</v>
      </c>
      <c r="D61" s="85">
        <v>2.9390746284578277</v>
      </c>
      <c r="E61" s="85">
        <v>4.1032099854879487</v>
      </c>
      <c r="F61" s="85">
        <v>4.7957434710920079</v>
      </c>
      <c r="G61" s="85">
        <v>5.349032409724165</v>
      </c>
      <c r="H61" s="85">
        <v>7.1857522901046202</v>
      </c>
      <c r="I61" s="85">
        <v>8.0108561923239332</v>
      </c>
      <c r="J61" s="85">
        <v>9.0436114879604226</v>
      </c>
      <c r="K61" s="85">
        <v>10.779653108766439</v>
      </c>
      <c r="L61" s="85"/>
    </row>
    <row r="62" spans="1:12">
      <c r="A62" s="67" t="s">
        <v>103</v>
      </c>
      <c r="B62" s="85">
        <v>6.0865671595998947</v>
      </c>
      <c r="C62" s="85">
        <v>5.4918752842494314</v>
      </c>
      <c r="D62" s="85">
        <v>2.5080523113589277</v>
      </c>
      <c r="E62" s="85">
        <v>3.8317207630909231</v>
      </c>
      <c r="F62" s="85">
        <v>4.6191590288615663</v>
      </c>
      <c r="G62" s="85">
        <v>5.248270676692667</v>
      </c>
      <c r="H62" s="85">
        <v>7.1663274364799268</v>
      </c>
      <c r="I62" s="85">
        <v>7.9766490600357969</v>
      </c>
      <c r="J62" s="85">
        <v>8.9909018658280608</v>
      </c>
      <c r="K62" s="85">
        <v>10.695841160077311</v>
      </c>
      <c r="L62" s="85"/>
    </row>
    <row r="63" spans="1:12">
      <c r="A63" s="67" t="s">
        <v>87</v>
      </c>
      <c r="B63" s="85">
        <v>6.0011825529981593</v>
      </c>
      <c r="C63" s="85">
        <v>5.3532391133216208</v>
      </c>
      <c r="D63" s="85">
        <v>1.9913727324931871</v>
      </c>
      <c r="E63" s="85">
        <v>3.4745742789270571</v>
      </c>
      <c r="F63" s="85">
        <v>4.3569173248642841</v>
      </c>
      <c r="G63" s="85">
        <v>5.0618516818943284</v>
      </c>
      <c r="H63" s="85">
        <v>7.0612453210883928</v>
      </c>
      <c r="I63" s="85">
        <v>7.85678466598082</v>
      </c>
      <c r="J63" s="85">
        <v>8.8525349819288586</v>
      </c>
      <c r="K63" s="85">
        <v>10.526371949621343</v>
      </c>
      <c r="L63" s="85"/>
    </row>
    <row r="64" spans="1:12">
      <c r="A64" s="67" t="s">
        <v>84</v>
      </c>
      <c r="B64" s="85">
        <v>5.8536141436372588</v>
      </c>
      <c r="C64" s="85">
        <v>5.248306931022853</v>
      </c>
      <c r="D64" s="85">
        <v>1.412509350868282</v>
      </c>
      <c r="E64" s="85">
        <v>3.055243992004026</v>
      </c>
      <c r="F64" s="85">
        <v>4.0324918181078377</v>
      </c>
      <c r="G64" s="85">
        <v>4.8132488843368257</v>
      </c>
      <c r="H64" s="85">
        <v>6.893979402937692</v>
      </c>
      <c r="I64" s="85">
        <v>7.67473646916668</v>
      </c>
      <c r="J64" s="85">
        <v>8.6519842952704913</v>
      </c>
      <c r="K64" s="85">
        <v>10.294718936406207</v>
      </c>
      <c r="L64" s="85"/>
    </row>
    <row r="65" spans="1:12">
      <c r="A65" s="67" t="s">
        <v>85</v>
      </c>
      <c r="B65" s="85">
        <v>5.6932742742616256</v>
      </c>
      <c r="C65" s="85">
        <v>5.1518997635599248</v>
      </c>
      <c r="D65" s="85">
        <v>1.2521694814926487</v>
      </c>
      <c r="E65" s="85">
        <v>2.8949041226283927</v>
      </c>
      <c r="F65" s="85">
        <v>3.8721519487322045</v>
      </c>
      <c r="G65" s="85">
        <v>4.6529090149611925</v>
      </c>
      <c r="H65" s="85">
        <v>6.7336395335620587</v>
      </c>
      <c r="I65" s="85">
        <v>7.5143965997910467</v>
      </c>
      <c r="J65" s="85">
        <v>8.491644425894858</v>
      </c>
      <c r="K65" s="85">
        <v>10.134379067030574</v>
      </c>
      <c r="L65" s="85"/>
    </row>
    <row r="66" spans="1:12">
      <c r="A66" s="67" t="s">
        <v>104</v>
      </c>
      <c r="B66" s="85">
        <v>5.5991947366139669</v>
      </c>
      <c r="C66" s="85">
        <v>5.0999999999999996</v>
      </c>
      <c r="D66" s="85">
        <v>1.1580899438449901</v>
      </c>
      <c r="E66" s="85">
        <v>2.8008245849807341</v>
      </c>
      <c r="F66" s="85">
        <v>3.7780724110845458</v>
      </c>
      <c r="G66" s="85">
        <v>4.5588294773135338</v>
      </c>
      <c r="H66" s="85">
        <v>6.6395599959144</v>
      </c>
      <c r="I66" s="85">
        <v>7.420317062143388</v>
      </c>
      <c r="J66" s="85">
        <v>8.3975648882471994</v>
      </c>
      <c r="K66" s="85">
        <v>10.040299529382915</v>
      </c>
    </row>
    <row r="67" spans="1:12">
      <c r="A67" s="67" t="s">
        <v>87</v>
      </c>
      <c r="B67" s="85">
        <v>5.5108288617262247</v>
      </c>
      <c r="C67" s="85">
        <v>5</v>
      </c>
      <c r="D67" s="85">
        <v>1.0697240689572478</v>
      </c>
      <c r="E67" s="85">
        <v>2.7124587100929918</v>
      </c>
      <c r="F67" s="85">
        <v>3.6897065361968036</v>
      </c>
      <c r="G67" s="85">
        <v>4.4704636024257915</v>
      </c>
      <c r="H67" s="85">
        <v>6.5511941210266578</v>
      </c>
      <c r="I67" s="85">
        <v>7.3319511872556458</v>
      </c>
      <c r="J67" s="85">
        <v>8.3091990133594571</v>
      </c>
      <c r="K67" s="85">
        <v>9.9519336544951731</v>
      </c>
    </row>
    <row r="68" spans="1:12">
      <c r="A68" s="67" t="s">
        <v>84</v>
      </c>
      <c r="B68" s="85">
        <v>5.4554678922176265</v>
      </c>
      <c r="C68" s="85">
        <v>4.9000000000000004</v>
      </c>
      <c r="D68" s="85">
        <v>1.0143630994486497</v>
      </c>
      <c r="E68" s="85">
        <v>2.6570977405843936</v>
      </c>
      <c r="F68" s="85">
        <v>3.6343455666882054</v>
      </c>
      <c r="G68" s="85">
        <v>4.4151026329171934</v>
      </c>
      <c r="H68" s="85">
        <v>6.4958331515180596</v>
      </c>
      <c r="I68" s="85">
        <v>7.2765902177470476</v>
      </c>
      <c r="J68" s="85">
        <v>8.253838043850859</v>
      </c>
      <c r="K68" s="85">
        <v>9.8965726849865749</v>
      </c>
    </row>
  </sheetData>
  <hyperlinks>
    <hyperlink ref="A1" location="Ցանկ!A1" display="Ցանկ!A1" xr:uid="{00000000-0004-0000-0200-000000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A21"/>
  <sheetViews>
    <sheetView workbookViewId="0"/>
  </sheetViews>
  <sheetFormatPr defaultColWidth="8.88671875" defaultRowHeight="16.5"/>
  <cols>
    <col min="1" max="1" width="20.44140625" style="2" customWidth="1"/>
    <col min="2" max="9" width="0" style="2" hidden="1" customWidth="1"/>
    <col min="10" max="16384" width="8.88671875" style="2"/>
  </cols>
  <sheetData>
    <row r="1" spans="1:53">
      <c r="A1" s="301" t="s">
        <v>492</v>
      </c>
      <c r="B1" s="52" t="s">
        <v>107</v>
      </c>
      <c r="C1" s="52" t="s">
        <v>87</v>
      </c>
      <c r="D1" s="52" t="s">
        <v>84</v>
      </c>
      <c r="E1" s="52" t="s">
        <v>85</v>
      </c>
      <c r="F1" s="52" t="s">
        <v>108</v>
      </c>
      <c r="G1" s="52" t="s">
        <v>87</v>
      </c>
      <c r="H1" s="52" t="s">
        <v>84</v>
      </c>
      <c r="I1" s="52" t="s">
        <v>85</v>
      </c>
      <c r="J1" s="52" t="s">
        <v>109</v>
      </c>
      <c r="K1" s="52" t="s">
        <v>87</v>
      </c>
      <c r="L1" s="52" t="s">
        <v>84</v>
      </c>
      <c r="M1" s="52" t="s">
        <v>85</v>
      </c>
      <c r="N1" s="52" t="s">
        <v>110</v>
      </c>
      <c r="O1" s="52" t="s">
        <v>87</v>
      </c>
      <c r="P1" s="52" t="s">
        <v>84</v>
      </c>
      <c r="Q1" s="52" t="s">
        <v>85</v>
      </c>
      <c r="R1" s="52" t="s">
        <v>111</v>
      </c>
      <c r="S1" s="52" t="s">
        <v>87</v>
      </c>
      <c r="T1" s="52" t="s">
        <v>84</v>
      </c>
      <c r="U1" s="52" t="s">
        <v>85</v>
      </c>
      <c r="V1" s="52" t="s">
        <v>112</v>
      </c>
      <c r="W1" s="52" t="s">
        <v>87</v>
      </c>
      <c r="X1" s="52" t="s">
        <v>84</v>
      </c>
      <c r="Y1" s="52" t="s">
        <v>85</v>
      </c>
      <c r="Z1" s="52" t="s">
        <v>113</v>
      </c>
      <c r="AA1" s="87" t="s">
        <v>87</v>
      </c>
      <c r="AB1" s="18" t="s">
        <v>84</v>
      </c>
      <c r="AC1" s="87" t="s">
        <v>85</v>
      </c>
      <c r="AD1" s="87" t="s">
        <v>114</v>
      </c>
      <c r="AE1" s="87" t="s">
        <v>87</v>
      </c>
      <c r="AF1" s="18" t="s">
        <v>84</v>
      </c>
      <c r="AX1" s="52" t="s">
        <v>130</v>
      </c>
      <c r="AY1" s="2" t="s">
        <v>131</v>
      </c>
    </row>
    <row r="2" spans="1:53">
      <c r="A2" s="87" t="s">
        <v>337</v>
      </c>
      <c r="B2" s="113">
        <v>-2</v>
      </c>
      <c r="C2" s="113">
        <v>0.2</v>
      </c>
      <c r="D2" s="113">
        <v>-0.1</v>
      </c>
      <c r="E2" s="113">
        <v>-0.7</v>
      </c>
      <c r="F2" s="61">
        <v>-2</v>
      </c>
      <c r="G2" s="61">
        <v>0.2</v>
      </c>
      <c r="H2" s="61">
        <v>-0.1</v>
      </c>
      <c r="I2" s="61">
        <v>-0.7</v>
      </c>
      <c r="J2" s="61">
        <v>-1.7</v>
      </c>
      <c r="K2" s="61">
        <v>-0.4</v>
      </c>
      <c r="L2" s="61">
        <v>-0.8</v>
      </c>
      <c r="M2" s="61">
        <v>0.4</v>
      </c>
      <c r="N2" s="154">
        <v>-1</v>
      </c>
      <c r="O2" s="154">
        <v>-2</v>
      </c>
      <c r="P2" s="154">
        <v>3.1</v>
      </c>
      <c r="Q2" s="154">
        <v>1.5</v>
      </c>
      <c r="R2" s="154">
        <v>-0.7</v>
      </c>
      <c r="S2" s="154">
        <v>4.2</v>
      </c>
      <c r="T2" s="154">
        <v>-0.2</v>
      </c>
      <c r="U2" s="154">
        <v>-0.2</v>
      </c>
      <c r="V2" s="154">
        <v>1</v>
      </c>
      <c r="W2" s="137">
        <v>0</v>
      </c>
      <c r="X2" s="137">
        <v>-1.9</v>
      </c>
      <c r="Y2" s="137">
        <v>0.2</v>
      </c>
      <c r="Z2" s="137">
        <v>-0.2</v>
      </c>
      <c r="AA2" s="137">
        <v>-0.8</v>
      </c>
      <c r="AB2" s="85">
        <v>0.20399999999999999</v>
      </c>
      <c r="AC2" s="137">
        <v>1.7</v>
      </c>
      <c r="AD2" s="137">
        <v>-0.8</v>
      </c>
      <c r="AE2" s="137">
        <v>0.6</v>
      </c>
      <c r="AF2" s="154">
        <v>0.4</v>
      </c>
      <c r="AG2" s="154"/>
      <c r="AH2" s="154"/>
      <c r="AX2" s="85">
        <f>AZ2-Z2-AA2-AB2</f>
        <v>2.0959999999999996</v>
      </c>
      <c r="AY2" s="85">
        <f>BA2-Z2-AA2-AB2</f>
        <v>1.3960000000000001</v>
      </c>
      <c r="AZ2" s="137">
        <v>1.3</v>
      </c>
      <c r="BA2" s="154">
        <v>0.6</v>
      </c>
    </row>
    <row r="3" spans="1:53">
      <c r="A3" s="87" t="s">
        <v>373</v>
      </c>
      <c r="B3" s="113">
        <v>-0.4</v>
      </c>
      <c r="C3" s="113">
        <v>0.9</v>
      </c>
      <c r="D3" s="113">
        <v>0.3</v>
      </c>
      <c r="E3" s="113">
        <v>-0.1</v>
      </c>
      <c r="F3" s="61">
        <v>-0.4</v>
      </c>
      <c r="G3" s="61">
        <v>0.9</v>
      </c>
      <c r="H3" s="61">
        <v>0.3</v>
      </c>
      <c r="I3" s="61">
        <v>-0.1</v>
      </c>
      <c r="J3" s="61">
        <v>0</v>
      </c>
      <c r="K3" s="61">
        <v>0.2</v>
      </c>
      <c r="L3" s="61">
        <v>-1</v>
      </c>
      <c r="M3" s="61">
        <v>-2</v>
      </c>
      <c r="N3" s="154">
        <v>2.9</v>
      </c>
      <c r="O3" s="154">
        <v>-2.1</v>
      </c>
      <c r="P3" s="154">
        <v>-0.5</v>
      </c>
      <c r="Q3" s="154">
        <v>-0.1</v>
      </c>
      <c r="R3" s="137">
        <v>0.8</v>
      </c>
      <c r="S3" s="137">
        <v>-0.5</v>
      </c>
      <c r="T3" s="137">
        <v>1</v>
      </c>
      <c r="U3" s="137">
        <v>-0.7</v>
      </c>
      <c r="V3" s="137">
        <v>1.2</v>
      </c>
      <c r="W3" s="137">
        <v>-0.3</v>
      </c>
      <c r="X3" s="137">
        <v>-0.6</v>
      </c>
      <c r="Y3" s="137">
        <v>-0.1</v>
      </c>
      <c r="Z3" s="137">
        <v>0.1</v>
      </c>
      <c r="AA3" s="137">
        <v>-0.1</v>
      </c>
      <c r="AB3" s="2">
        <v>0.3</v>
      </c>
      <c r="AC3" s="137">
        <v>0.2</v>
      </c>
      <c r="AD3" s="137">
        <v>0.1</v>
      </c>
      <c r="AE3" s="137">
        <v>1.7</v>
      </c>
      <c r="AF3" s="137">
        <v>0.4</v>
      </c>
      <c r="AX3" s="85">
        <f>AZ3-Z3-AA3-AB3</f>
        <v>-0.5</v>
      </c>
      <c r="AY3" s="85">
        <f>BA3-Z3-AA3-AB3</f>
        <v>-1</v>
      </c>
      <c r="AZ3" s="109">
        <v>-0.2</v>
      </c>
      <c r="BA3" s="154">
        <v>-0.7</v>
      </c>
    </row>
    <row r="4" spans="1:53">
      <c r="A4" s="87" t="s">
        <v>374</v>
      </c>
      <c r="B4" s="113">
        <v>-1.7</v>
      </c>
      <c r="C4" s="113">
        <v>-0.6</v>
      </c>
      <c r="D4" s="113">
        <v>-0.3</v>
      </c>
      <c r="E4" s="113">
        <v>-0.6</v>
      </c>
      <c r="F4" s="113">
        <v>-1.7</v>
      </c>
      <c r="G4" s="113">
        <v>-0.6</v>
      </c>
      <c r="H4" s="113">
        <v>-0.3</v>
      </c>
      <c r="I4" s="113">
        <v>-0.6</v>
      </c>
      <c r="J4" s="113">
        <v>-1.7</v>
      </c>
      <c r="K4" s="113">
        <v>-0.6</v>
      </c>
      <c r="L4" s="113">
        <v>0.2</v>
      </c>
      <c r="M4" s="113">
        <v>2.4</v>
      </c>
      <c r="N4" s="154">
        <v>-3.9</v>
      </c>
      <c r="O4" s="154">
        <v>0</v>
      </c>
      <c r="P4" s="154">
        <v>3.6</v>
      </c>
      <c r="Q4" s="154">
        <v>1.6</v>
      </c>
      <c r="R4" s="154">
        <v>-1.2</v>
      </c>
      <c r="S4" s="154">
        <v>5.6</v>
      </c>
      <c r="T4" s="154">
        <v>-0.8</v>
      </c>
      <c r="U4" s="154">
        <v>0.1</v>
      </c>
      <c r="V4" s="154">
        <v>0.7</v>
      </c>
      <c r="W4" s="137">
        <v>0.1</v>
      </c>
      <c r="X4" s="137">
        <v>-2</v>
      </c>
      <c r="Y4" s="137">
        <v>0.3</v>
      </c>
      <c r="Z4" s="137">
        <v>-0.3</v>
      </c>
      <c r="AA4" s="137">
        <v>-0.95</v>
      </c>
      <c r="AB4" s="85">
        <v>0.1</v>
      </c>
      <c r="AC4" s="137">
        <v>2</v>
      </c>
      <c r="AD4" s="137">
        <v>-1</v>
      </c>
      <c r="AE4" s="137">
        <v>-2</v>
      </c>
      <c r="AF4" s="137">
        <v>-0.1</v>
      </c>
      <c r="AX4" s="85">
        <f>AZ4-Z4-AA4-AB4</f>
        <v>1.4499999999999997</v>
      </c>
      <c r="AY4" s="85">
        <f>BA4-Z4-AA4-AB4</f>
        <v>1.1499999999999999</v>
      </c>
      <c r="AZ4" s="109">
        <v>0.3</v>
      </c>
      <c r="BA4" s="154">
        <v>0</v>
      </c>
    </row>
    <row r="7" spans="1:53">
      <c r="AC7" s="154"/>
      <c r="AD7" s="154"/>
      <c r="AE7" s="154"/>
    </row>
    <row r="9" spans="1:53">
      <c r="U9" s="100"/>
      <c r="V9" s="100"/>
      <c r="W9" s="100"/>
      <c r="Z9" s="100"/>
      <c r="AA9" s="100"/>
      <c r="AB9" s="100"/>
    </row>
    <row r="10" spans="1:53">
      <c r="U10" s="100"/>
      <c r="V10" s="100"/>
      <c r="W10" s="100"/>
      <c r="Z10" s="100"/>
      <c r="AA10" s="100"/>
      <c r="AB10" s="100"/>
    </row>
    <row r="11" spans="1:53">
      <c r="U11" s="100"/>
      <c r="V11" s="100"/>
      <c r="W11" s="100"/>
      <c r="Z11" s="100"/>
      <c r="AA11" s="100"/>
      <c r="AB11" s="100"/>
    </row>
    <row r="12" spans="1:53">
      <c r="U12" s="100"/>
      <c r="V12" s="100"/>
      <c r="W12" s="100"/>
      <c r="Z12" s="100"/>
      <c r="AA12" s="100"/>
      <c r="AB12" s="100"/>
    </row>
    <row r="21" spans="3:3">
      <c r="C21" s="16"/>
    </row>
  </sheetData>
  <phoneticPr fontId="209" type="noConversion"/>
  <hyperlinks>
    <hyperlink ref="A1" location="Ցանկ!A1" display="Ցանկ!A1" xr:uid="{CC85C815-A123-4536-A9E1-7E7189627404}"/>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19"/>
  <sheetViews>
    <sheetView zoomScaleNormal="100" workbookViewId="0"/>
  </sheetViews>
  <sheetFormatPr defaultColWidth="8.88671875" defaultRowHeight="16.5"/>
  <cols>
    <col min="1" max="1" width="29.44140625" style="16" customWidth="1"/>
    <col min="2" max="2" width="11.88671875" style="16" customWidth="1"/>
    <col min="3" max="3" width="8.88671875" style="16" customWidth="1"/>
    <col min="4" max="16384" width="8.88671875" style="16"/>
  </cols>
  <sheetData>
    <row r="1" spans="1:20">
      <c r="A1" s="301" t="s">
        <v>492</v>
      </c>
      <c r="B1" s="18" t="s">
        <v>110</v>
      </c>
      <c r="C1" s="18" t="s">
        <v>87</v>
      </c>
      <c r="D1" s="18" t="s">
        <v>84</v>
      </c>
      <c r="E1" s="18" t="s">
        <v>85</v>
      </c>
      <c r="F1" s="18" t="s">
        <v>111</v>
      </c>
      <c r="G1" s="18" t="s">
        <v>129</v>
      </c>
      <c r="H1" s="18" t="s">
        <v>84</v>
      </c>
      <c r="I1" s="18" t="s">
        <v>85</v>
      </c>
      <c r="J1" s="18" t="s">
        <v>112</v>
      </c>
      <c r="K1" s="18" t="s">
        <v>129</v>
      </c>
      <c r="L1" s="18" t="s">
        <v>84</v>
      </c>
      <c r="M1" s="18" t="s">
        <v>85</v>
      </c>
      <c r="N1" s="18" t="s">
        <v>113</v>
      </c>
      <c r="O1" s="86" t="s">
        <v>129</v>
      </c>
      <c r="P1" s="18" t="s">
        <v>84</v>
      </c>
      <c r="Q1" s="86" t="s">
        <v>85</v>
      </c>
      <c r="R1" s="86" t="s">
        <v>114</v>
      </c>
      <c r="S1" s="86" t="s">
        <v>129</v>
      </c>
      <c r="T1" s="18" t="s">
        <v>84</v>
      </c>
    </row>
    <row r="2" spans="1:20">
      <c r="A2" s="39" t="s">
        <v>376</v>
      </c>
      <c r="B2" s="41">
        <v>330.9</v>
      </c>
      <c r="C2" s="41">
        <f>779.7-B2</f>
        <v>448.80000000000007</v>
      </c>
      <c r="D2" s="41">
        <f>1180.8-C2-B2</f>
        <v>401.09999999999991</v>
      </c>
      <c r="E2" s="41">
        <v>427.8</v>
      </c>
      <c r="F2" s="41">
        <f>381.9</f>
        <v>381.9</v>
      </c>
      <c r="G2" s="41">
        <f>735.7-F2</f>
        <v>353.80000000000007</v>
      </c>
      <c r="H2" s="41">
        <f>1106.3-G2-F2</f>
        <v>370.59999999999991</v>
      </c>
      <c r="I2" s="41">
        <v>502.2</v>
      </c>
      <c r="J2" s="41">
        <v>362.1</v>
      </c>
      <c r="K2" s="4">
        <v>453</v>
      </c>
      <c r="L2" s="4">
        <v>423.9</v>
      </c>
      <c r="M2" s="4">
        <v>505.20000000000016</v>
      </c>
      <c r="N2" s="41">
        <v>440.5</v>
      </c>
      <c r="O2" s="41">
        <v>572.29999999999995</v>
      </c>
      <c r="P2" s="41">
        <v>532.5</v>
      </c>
      <c r="Q2" s="41">
        <v>587.62710000000004</v>
      </c>
      <c r="R2" s="41">
        <v>483.6</v>
      </c>
      <c r="S2" s="41">
        <v>677.5</v>
      </c>
      <c r="T2" s="41">
        <v>547.4</v>
      </c>
    </row>
    <row r="3" spans="1:20">
      <c r="A3" s="39" t="s">
        <v>377</v>
      </c>
      <c r="B3" s="41">
        <v>290.5</v>
      </c>
      <c r="C3" s="41">
        <f>646.1-B3</f>
        <v>355.6</v>
      </c>
      <c r="D3" s="41">
        <f>1071.9-C3-B3</f>
        <v>425.80000000000007</v>
      </c>
      <c r="E3" s="41">
        <v>589</v>
      </c>
      <c r="F3" s="41">
        <v>335.6</v>
      </c>
      <c r="G3" s="41">
        <f>773.1-F3</f>
        <v>437.5</v>
      </c>
      <c r="H3" s="41">
        <f>1246.7-G3-F3</f>
        <v>473.6</v>
      </c>
      <c r="I3" s="41">
        <v>678</v>
      </c>
      <c r="J3" s="41">
        <v>412.7</v>
      </c>
      <c r="K3" s="4">
        <v>473.59999999999997</v>
      </c>
      <c r="L3" s="4">
        <v>496.7000000000001</v>
      </c>
      <c r="M3" s="4">
        <v>662.7</v>
      </c>
      <c r="N3" s="41">
        <v>400.5</v>
      </c>
      <c r="O3" s="41">
        <v>527</v>
      </c>
      <c r="P3" s="41">
        <v>560.6</v>
      </c>
      <c r="Q3" s="41">
        <v>834.26110000000006</v>
      </c>
      <c r="R3" s="41">
        <v>422.7</v>
      </c>
      <c r="S3" s="41">
        <v>603.70000000000005</v>
      </c>
      <c r="T3" s="41">
        <v>607.5</v>
      </c>
    </row>
    <row r="4" spans="1:20">
      <c r="A4" s="18" t="s">
        <v>378</v>
      </c>
      <c r="B4" s="41">
        <f t="shared" ref="B4:T4" si="0">B2-B3</f>
        <v>40.399999999999977</v>
      </c>
      <c r="C4" s="41">
        <f t="shared" si="0"/>
        <v>93.200000000000045</v>
      </c>
      <c r="D4" s="41">
        <f t="shared" si="0"/>
        <v>-24.700000000000159</v>
      </c>
      <c r="E4" s="41">
        <f t="shared" si="0"/>
        <v>-161.19999999999999</v>
      </c>
      <c r="F4" s="41">
        <f t="shared" si="0"/>
        <v>46.299999999999955</v>
      </c>
      <c r="G4" s="41">
        <f t="shared" si="0"/>
        <v>-83.699999999999932</v>
      </c>
      <c r="H4" s="41">
        <f t="shared" si="0"/>
        <v>-103.00000000000011</v>
      </c>
      <c r="I4" s="41">
        <f t="shared" si="0"/>
        <v>-175.8</v>
      </c>
      <c r="J4" s="41">
        <f t="shared" si="0"/>
        <v>-50.599999999999966</v>
      </c>
      <c r="K4" s="4">
        <f t="shared" si="0"/>
        <v>-20.599999999999966</v>
      </c>
      <c r="L4" s="4">
        <f t="shared" si="0"/>
        <v>-72.800000000000125</v>
      </c>
      <c r="M4" s="4">
        <f t="shared" si="0"/>
        <v>-157.49999999999989</v>
      </c>
      <c r="N4" s="4">
        <f t="shared" si="0"/>
        <v>40</v>
      </c>
      <c r="O4" s="4">
        <f t="shared" si="0"/>
        <v>45.299999999999955</v>
      </c>
      <c r="P4" s="4">
        <f t="shared" si="0"/>
        <v>-28.100000000000023</v>
      </c>
      <c r="Q4" s="4">
        <f t="shared" si="0"/>
        <v>-246.63400000000001</v>
      </c>
      <c r="R4" s="4">
        <f t="shared" si="0"/>
        <v>60.900000000000034</v>
      </c>
      <c r="S4" s="4">
        <f t="shared" si="0"/>
        <v>73.799999999999955</v>
      </c>
      <c r="T4" s="4">
        <f t="shared" si="0"/>
        <v>-60.100000000000023</v>
      </c>
    </row>
    <row r="5" spans="1:20">
      <c r="B5"/>
      <c r="C5"/>
      <c r="D5"/>
      <c r="E5"/>
      <c r="F5"/>
      <c r="G5"/>
    </row>
    <row r="19" spans="3:3">
      <c r="C19" s="2"/>
    </row>
  </sheetData>
  <hyperlinks>
    <hyperlink ref="A1" location="Ցանկ!A1" display="Ցանկ!A1" xr:uid="{C5BFE52D-9A5D-404C-AA95-B693B828AEC3}"/>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32"/>
  <sheetViews>
    <sheetView zoomScale="109" zoomScaleNormal="85" workbookViewId="0"/>
  </sheetViews>
  <sheetFormatPr defaultColWidth="8.88671875" defaultRowHeight="14.25"/>
  <cols>
    <col min="1" max="5" width="8.88671875" style="18"/>
    <col min="6" max="6" width="9.88671875" style="18" customWidth="1"/>
    <col min="7" max="7" width="10.44140625" style="18" customWidth="1"/>
    <col min="8" max="16384" width="8.88671875" style="18"/>
  </cols>
  <sheetData>
    <row r="1" spans="1:14">
      <c r="A1" s="301" t="s">
        <v>492</v>
      </c>
      <c r="B1" s="18" t="s">
        <v>379</v>
      </c>
      <c r="C1" s="18" t="s">
        <v>380</v>
      </c>
      <c r="D1" s="18" t="s">
        <v>381</v>
      </c>
      <c r="E1" s="18" t="s">
        <v>382</v>
      </c>
      <c r="F1" s="18" t="s">
        <v>383</v>
      </c>
      <c r="G1" s="18" t="s">
        <v>384</v>
      </c>
    </row>
    <row r="2" spans="1:14">
      <c r="A2" s="18" t="s">
        <v>108</v>
      </c>
      <c r="B2" s="28">
        <v>0.12839770774795325</v>
      </c>
      <c r="C2" s="28">
        <v>-4.8966580168330866E-2</v>
      </c>
      <c r="D2" s="28">
        <v>-9.6242633502967301E-2</v>
      </c>
      <c r="E2" s="28">
        <v>6.7183219153435794E-2</v>
      </c>
      <c r="F2" s="28">
        <v>7.2291653784358534E-2</v>
      </c>
      <c r="G2" s="28">
        <v>7.229165378435852E-2</v>
      </c>
      <c r="J2" s="42"/>
    </row>
    <row r="3" spans="1:14">
      <c r="A3" s="18" t="s">
        <v>87</v>
      </c>
      <c r="B3" s="28">
        <v>4.634175698770733E-2</v>
      </c>
      <c r="C3" s="28">
        <v>-5.0838350125996926E-2</v>
      </c>
      <c r="D3" s="28">
        <v>-0.1166450033631638</v>
      </c>
      <c r="E3" s="28">
        <v>0.13258600918992428</v>
      </c>
      <c r="F3" s="28">
        <v>6.6942437930590071E-2</v>
      </c>
      <c r="G3" s="28">
        <v>6.6942437930590015E-2</v>
      </c>
      <c r="J3" s="31"/>
    </row>
    <row r="4" spans="1:14">
      <c r="A4" s="18" t="s">
        <v>84</v>
      </c>
      <c r="B4" s="28">
        <v>0.11804708450930775</v>
      </c>
      <c r="C4" s="28">
        <v>-0.13368221622625087</v>
      </c>
      <c r="D4" s="28">
        <v>8.1522972307270999E-2</v>
      </c>
      <c r="E4" s="28">
        <v>0.10797510530664624</v>
      </c>
      <c r="F4" s="28">
        <v>4.4478240742990005E-2</v>
      </c>
      <c r="G4" s="28">
        <v>4.4478240742990068E-2</v>
      </c>
      <c r="J4" s="31"/>
    </row>
    <row r="5" spans="1:14">
      <c r="A5" s="18" t="s">
        <v>85</v>
      </c>
      <c r="B5" s="28">
        <v>0.16973808465446966</v>
      </c>
      <c r="C5" s="28">
        <v>6.9095462595243337E-2</v>
      </c>
      <c r="D5" s="28">
        <v>0.12367674115450371</v>
      </c>
      <c r="E5" s="28">
        <v>0.11010105913929408</v>
      </c>
      <c r="F5" s="28">
        <v>0.11375333959117273</v>
      </c>
      <c r="G5" s="28">
        <v>0.1137533395911727</v>
      </c>
      <c r="J5" s="31"/>
    </row>
    <row r="6" spans="1:14">
      <c r="A6" s="18" t="s">
        <v>109</v>
      </c>
      <c r="B6" s="28">
        <v>7.664765689084789E-2</v>
      </c>
      <c r="C6" s="28">
        <v>1.6409946851915436E-2</v>
      </c>
      <c r="D6" s="28">
        <v>0.13432604285641075</v>
      </c>
      <c r="E6" s="28">
        <v>0.1144169159088841</v>
      </c>
      <c r="F6" s="28">
        <v>0.10228546671255589</v>
      </c>
      <c r="G6" s="28">
        <v>9.919840233482248E-2</v>
      </c>
      <c r="J6" s="31"/>
    </row>
    <row r="7" spans="1:14">
      <c r="A7" s="18" t="s">
        <v>87</v>
      </c>
      <c r="B7" s="28">
        <v>7.9845292258440559E-2</v>
      </c>
      <c r="C7" s="28">
        <v>9.7288072632695732E-2</v>
      </c>
      <c r="D7" s="28">
        <v>5.9005536544750187E-2</v>
      </c>
      <c r="E7" s="28">
        <v>7.9380358367754131E-2</v>
      </c>
      <c r="F7" s="28">
        <v>7.546517914808093E-2</v>
      </c>
      <c r="G7" s="28">
        <v>7.3930273247839726E-2</v>
      </c>
      <c r="J7" s="31"/>
    </row>
    <row r="8" spans="1:14">
      <c r="A8" s="18" t="s">
        <v>84</v>
      </c>
      <c r="B8" s="28">
        <v>3.8806764995171078E-2</v>
      </c>
      <c r="C8" s="28">
        <v>-9.225158235668203E-2</v>
      </c>
      <c r="D8" s="28">
        <v>-1.5317593911484977E-2</v>
      </c>
      <c r="E8" s="28">
        <v>7.4381345304877014E-2</v>
      </c>
      <c r="F8" s="28">
        <v>2.8415118230181502E-2</v>
      </c>
      <c r="G8" s="28">
        <v>2.8283338650311407E-2</v>
      </c>
      <c r="J8" s="31"/>
    </row>
    <row r="9" spans="1:14">
      <c r="A9" s="18" t="s">
        <v>85</v>
      </c>
      <c r="B9" s="28">
        <v>1.4337195495207596E-2</v>
      </c>
      <c r="C9" s="28">
        <v>-0.11947235939951355</v>
      </c>
      <c r="D9" s="28">
        <v>-3.8407443503015767E-2</v>
      </c>
      <c r="E9" s="28">
        <v>9.9873242927743314E-2</v>
      </c>
      <c r="F9" s="28">
        <v>3.1100471777035121E-2</v>
      </c>
      <c r="G9" s="28">
        <v>3.2902572789460009E-2</v>
      </c>
    </row>
    <row r="10" spans="1:14">
      <c r="A10" s="18" t="s">
        <v>110</v>
      </c>
      <c r="B10" s="28">
        <v>2.6668776924209395E-2</v>
      </c>
      <c r="C10" s="28">
        <v>-1.7874262852139253E-2</v>
      </c>
      <c r="D10" s="28">
        <v>0.11811992637329766</v>
      </c>
      <c r="E10" s="28">
        <v>0.11032298747064601</v>
      </c>
      <c r="F10" s="28">
        <v>7.4725453065693781E-2</v>
      </c>
      <c r="G10" s="28">
        <v>7.6047802338609929E-2</v>
      </c>
    </row>
    <row r="11" spans="1:14">
      <c r="A11" s="18" t="s">
        <v>87</v>
      </c>
      <c r="B11" s="28">
        <v>0.12017602696642044</v>
      </c>
      <c r="C11" s="28">
        <v>-0.1181850630355126</v>
      </c>
      <c r="D11" s="28">
        <v>3.2402862890425863E-2</v>
      </c>
      <c r="E11" s="28">
        <v>9.8625829183945232E-2</v>
      </c>
      <c r="F11" s="28">
        <v>6.8935408234034989E-2</v>
      </c>
      <c r="G11" s="28">
        <v>7.0528842343613438E-2</v>
      </c>
      <c r="J11" s="42"/>
      <c r="K11" s="42"/>
      <c r="L11" s="42"/>
      <c r="M11" s="42"/>
      <c r="N11" s="42"/>
    </row>
    <row r="12" spans="1:14">
      <c r="A12" s="18" t="s">
        <v>84</v>
      </c>
      <c r="B12" s="28">
        <v>0.145981957492789</v>
      </c>
      <c r="C12" s="28">
        <v>-3.7791194005548617E-2</v>
      </c>
      <c r="D12" s="28">
        <v>7.4025666810492788E-2</v>
      </c>
      <c r="E12" s="28">
        <v>0.1023453818221698</v>
      </c>
      <c r="F12" s="28">
        <v>8.2295685490677339E-2</v>
      </c>
      <c r="G12" s="28">
        <v>8.1409393278566278E-2</v>
      </c>
      <c r="J12" s="42"/>
      <c r="K12" s="42"/>
      <c r="L12" s="42"/>
      <c r="M12" s="42"/>
      <c r="N12" s="42"/>
    </row>
    <row r="13" spans="1:14">
      <c r="A13" s="18" t="s">
        <v>85</v>
      </c>
      <c r="B13" s="21">
        <v>0.17053430649444665</v>
      </c>
      <c r="C13" s="21">
        <v>-6.2222920749700421E-2</v>
      </c>
      <c r="D13" s="21">
        <v>6.3947992726460831E-2</v>
      </c>
      <c r="E13" s="21">
        <v>9.2833484546701192E-2</v>
      </c>
      <c r="F13" s="28">
        <v>7.5953279380527094E-2</v>
      </c>
      <c r="G13" s="28">
        <v>7.5848598756942345E-2</v>
      </c>
      <c r="J13" s="42"/>
      <c r="K13" s="42"/>
      <c r="L13" s="42"/>
      <c r="M13" s="42"/>
      <c r="N13" s="42"/>
    </row>
    <row r="14" spans="1:14">
      <c r="A14" s="18" t="s">
        <v>111</v>
      </c>
      <c r="B14" s="21">
        <v>2.4946165639588857E-2</v>
      </c>
      <c r="C14" s="21">
        <v>4.9360057896308263E-2</v>
      </c>
      <c r="D14" s="21">
        <v>-0.12169145192714879</v>
      </c>
      <c r="E14" s="21">
        <v>5.6622856417394021E-2</v>
      </c>
      <c r="F14" s="21">
        <v>4.2239161787994278E-2</v>
      </c>
      <c r="G14" s="21">
        <v>4.2239161787994278E-2</v>
      </c>
      <c r="N14" s="42"/>
    </row>
    <row r="15" spans="1:14">
      <c r="A15" s="18" t="s">
        <v>129</v>
      </c>
      <c r="B15" s="21">
        <v>-5.5054945622796794E-2</v>
      </c>
      <c r="C15" s="21">
        <v>3.6260959874354626E-3</v>
      </c>
      <c r="D15" s="21">
        <v>-0.39552478420760495</v>
      </c>
      <c r="E15" s="21">
        <v>-0.14061964593765539</v>
      </c>
      <c r="F15" s="21">
        <v>-0.13518767599253423</v>
      </c>
      <c r="G15" s="21">
        <v>-0.13518767599253423</v>
      </c>
      <c r="N15" s="42"/>
    </row>
    <row r="16" spans="1:14">
      <c r="A16" s="18" t="s">
        <v>84</v>
      </c>
      <c r="B16" s="21">
        <v>-2.5863643968696975E-2</v>
      </c>
      <c r="C16" s="21">
        <v>-3.6331829983578812E-2</v>
      </c>
      <c r="D16" s="21">
        <v>-6.7868736523559223E-2</v>
      </c>
      <c r="E16" s="21">
        <v>-0.11974869527486405</v>
      </c>
      <c r="F16" s="21">
        <v>-8.7223002805837099E-2</v>
      </c>
      <c r="G16" s="21">
        <v>-8.7223002805837099E-2</v>
      </c>
      <c r="N16" s="42"/>
    </row>
    <row r="17" spans="1:14">
      <c r="A17" s="18" t="s">
        <v>85</v>
      </c>
      <c r="B17" s="21">
        <v>-7.8487477392791046E-3</v>
      </c>
      <c r="C17" s="21">
        <v>-8.6492727313154633E-2</v>
      </c>
      <c r="D17" s="21">
        <v>0.14234401105549138</v>
      </c>
      <c r="E17" s="21">
        <v>-0.14603136656797033</v>
      </c>
      <c r="F17" s="21">
        <v>-8.6556556762473494E-2</v>
      </c>
      <c r="G17" s="21">
        <v>-8.6556556762473494E-2</v>
      </c>
      <c r="N17" s="42"/>
    </row>
    <row r="18" spans="1:14">
      <c r="A18" s="18" t="s">
        <v>112</v>
      </c>
      <c r="B18" s="21">
        <v>-4.934445622998794E-2</v>
      </c>
      <c r="C18" s="21">
        <v>2.3229973861637346E-2</v>
      </c>
      <c r="D18" s="21">
        <v>4.8723234060217065E-2</v>
      </c>
      <c r="E18" s="21">
        <v>-3.5213100103965334E-2</v>
      </c>
      <c r="F18" s="21">
        <v>-1.6668086828911015E-2</v>
      </c>
      <c r="G18" s="21">
        <v>-1.6668086828911015E-2</v>
      </c>
      <c r="N18" s="42"/>
    </row>
    <row r="19" spans="1:14">
      <c r="A19" s="18" t="s">
        <v>129</v>
      </c>
      <c r="B19" s="21">
        <v>5.437317727649571E-2</v>
      </c>
      <c r="C19" s="21">
        <v>0.10659902948778438</v>
      </c>
      <c r="D19" s="21">
        <v>7.3985445375679582E-2</v>
      </c>
      <c r="E19" s="21">
        <v>0.1507038954920378</v>
      </c>
      <c r="F19" s="21">
        <v>9.0271842164419094E-2</v>
      </c>
      <c r="G19" s="21">
        <v>9.0271842164419094E-2</v>
      </c>
      <c r="N19" s="42"/>
    </row>
    <row r="20" spans="1:14" ht="16.5">
      <c r="A20" s="18" t="s">
        <v>84</v>
      </c>
      <c r="B20" s="21">
        <v>-1.8820237387589315E-2</v>
      </c>
      <c r="C20" s="21">
        <v>-6.3823487348990821E-2</v>
      </c>
      <c r="D20" s="21">
        <v>-1.3797214261493168E-2</v>
      </c>
      <c r="E20" s="21">
        <v>9.6292122338952166E-2</v>
      </c>
      <c r="F20" s="21">
        <v>2.308132649780717E-2</v>
      </c>
      <c r="G20" s="21">
        <v>2.308132649780717E-2</v>
      </c>
      <c r="H20" s="26"/>
      <c r="I20" s="49"/>
      <c r="J20" s="49"/>
      <c r="N20" s="42"/>
    </row>
    <row r="21" spans="1:14" ht="16.5">
      <c r="A21" s="18" t="s">
        <v>85</v>
      </c>
      <c r="B21" s="21">
        <v>0.13253630889212617</v>
      </c>
      <c r="C21" s="21">
        <v>8.8468306059151305E-3</v>
      </c>
      <c r="D21" s="21">
        <v>4.0875329574393361E-2</v>
      </c>
      <c r="E21" s="21">
        <v>0.1023106601496437</v>
      </c>
      <c r="F21" s="21">
        <v>0.1149206096603939</v>
      </c>
      <c r="G21" s="21">
        <v>0.1149206096603939</v>
      </c>
      <c r="H21" s="26"/>
      <c r="I21" s="49"/>
      <c r="J21" s="49"/>
      <c r="N21" s="42"/>
    </row>
    <row r="22" spans="1:14">
      <c r="A22" s="18" t="s">
        <v>113</v>
      </c>
      <c r="B22" s="21">
        <v>4.1705049083827814E-2</v>
      </c>
      <c r="C22" s="21">
        <v>-2.4800168061053115E-2</v>
      </c>
      <c r="D22" s="21">
        <v>0.10004309546879739</v>
      </c>
      <c r="E22" s="21">
        <v>0.11796603720347917</v>
      </c>
      <c r="F22" s="21">
        <v>8.7637147407980079E-2</v>
      </c>
      <c r="G22" s="21">
        <v>8.7637147407980079E-2</v>
      </c>
      <c r="H22" s="49"/>
      <c r="I22" s="49"/>
      <c r="J22" s="49"/>
      <c r="N22" s="42"/>
    </row>
    <row r="23" spans="1:14">
      <c r="A23" s="18" t="s">
        <v>129</v>
      </c>
      <c r="B23" s="21">
        <v>5.2328263350590591E-2</v>
      </c>
      <c r="C23" s="21">
        <v>-1.5378249994982411E-2</v>
      </c>
      <c r="D23" s="21">
        <v>0.30172780511766945</v>
      </c>
      <c r="E23" s="21">
        <v>0.20367317229333509</v>
      </c>
      <c r="F23" s="21">
        <v>0.13119373758915942</v>
      </c>
      <c r="G23" s="21">
        <v>0.13119373758915942</v>
      </c>
      <c r="H23" s="49"/>
      <c r="I23" s="49"/>
      <c r="J23" s="49"/>
    </row>
    <row r="24" spans="1:14">
      <c r="A24" s="18" t="s">
        <v>84</v>
      </c>
      <c r="B24" s="21">
        <v>0.10390129990425606</v>
      </c>
      <c r="C24" s="21">
        <v>-1.222605863166848E-3</v>
      </c>
      <c r="D24" s="21">
        <v>0.1984947820864052</v>
      </c>
      <c r="E24" s="21">
        <v>0.19219065460909263</v>
      </c>
      <c r="F24" s="21">
        <v>0.14799905515183781</v>
      </c>
      <c r="G24" s="21">
        <v>0.14799905515183781</v>
      </c>
      <c r="H24" s="49"/>
      <c r="I24" s="49"/>
      <c r="J24" s="49"/>
    </row>
    <row r="25" spans="1:14">
      <c r="A25" s="18" t="s">
        <v>85</v>
      </c>
      <c r="B25" s="21">
        <v>4.4073659648826292E-2</v>
      </c>
      <c r="C25" s="21">
        <v>-4.3659457307670376E-3</v>
      </c>
      <c r="D25" s="21">
        <v>0.16459378692026633</v>
      </c>
      <c r="E25" s="21">
        <v>0.20494716605668217</v>
      </c>
      <c r="F25" s="21">
        <v>0.12688318237403109</v>
      </c>
      <c r="G25" s="21">
        <v>0.12688318237403109</v>
      </c>
      <c r="H25" s="49"/>
      <c r="I25" s="49"/>
      <c r="J25" s="49"/>
    </row>
    <row r="26" spans="1:14">
      <c r="A26" s="18" t="s">
        <v>114</v>
      </c>
      <c r="B26" s="21">
        <v>3.8562827467870021E-2</v>
      </c>
      <c r="C26" s="21">
        <v>6.4085400785414493E-3</v>
      </c>
      <c r="D26" s="21">
        <v>0.15195492152738482</v>
      </c>
      <c r="E26" s="21">
        <v>0.15948610120958648</v>
      </c>
      <c r="F26" s="21">
        <v>0.12052853367149936</v>
      </c>
      <c r="G26" s="21">
        <v>0.12052853367149936</v>
      </c>
      <c r="H26" s="49"/>
      <c r="I26" s="49"/>
      <c r="J26" s="49"/>
    </row>
    <row r="27" spans="1:14">
      <c r="A27" s="18" t="s">
        <v>129</v>
      </c>
      <c r="B27" s="21">
        <v>-2.8616319980340563E-2</v>
      </c>
      <c r="C27" s="21">
        <v>-6.116625820315278E-3</v>
      </c>
      <c r="D27" s="21">
        <v>0.21558574782969772</v>
      </c>
      <c r="E27" s="21">
        <v>0.11364919279916962</v>
      </c>
      <c r="F27" s="21">
        <v>9.1447754071921142E-2</v>
      </c>
      <c r="G27" s="21">
        <v>9.1447754071921142E-2</v>
      </c>
      <c r="H27" s="49"/>
      <c r="I27" s="49"/>
      <c r="J27" s="49"/>
    </row>
    <row r="28" spans="1:14">
      <c r="A28" s="18" t="s">
        <v>84</v>
      </c>
      <c r="B28" s="21">
        <v>-2.5843571819306844E-2</v>
      </c>
      <c r="C28" s="21">
        <v>1.4406310387493022E-2</v>
      </c>
      <c r="D28" s="21">
        <v>0.17413816617496963</v>
      </c>
      <c r="E28" s="21">
        <v>0.10826481200620136</v>
      </c>
      <c r="F28" s="21">
        <v>6.4000000000000001E-2</v>
      </c>
      <c r="G28" s="21">
        <v>7.3800807507683003E-2</v>
      </c>
      <c r="H28" s="49"/>
      <c r="I28" s="49"/>
      <c r="J28" s="49"/>
    </row>
    <row r="29" spans="1:14">
      <c r="B29" s="56"/>
      <c r="C29" s="56"/>
      <c r="D29" s="56"/>
      <c r="E29" s="56"/>
      <c r="G29" s="49"/>
      <c r="H29" s="49"/>
      <c r="I29" s="49"/>
      <c r="J29" s="49"/>
    </row>
    <row r="30" spans="1:14">
      <c r="B30" s="56"/>
      <c r="C30" s="56"/>
      <c r="D30" s="56"/>
      <c r="E30" s="56"/>
      <c r="F30" s="56"/>
      <c r="G30" s="56"/>
      <c r="H30" s="49"/>
      <c r="I30" s="49"/>
      <c r="J30" s="49"/>
    </row>
    <row r="31" spans="1:14">
      <c r="B31" s="56"/>
      <c r="C31" s="56"/>
      <c r="D31" s="56"/>
      <c r="E31" s="56"/>
      <c r="F31" s="56"/>
      <c r="G31" s="56"/>
      <c r="H31" s="49"/>
      <c r="I31" s="49"/>
      <c r="J31" s="49"/>
    </row>
    <row r="32" spans="1:14">
      <c r="B32" s="56"/>
      <c r="C32" s="56"/>
      <c r="D32" s="56"/>
      <c r="E32" s="56"/>
      <c r="G32" s="49"/>
      <c r="H32" s="49"/>
      <c r="I32" s="49"/>
      <c r="J32" s="49"/>
    </row>
  </sheetData>
  <hyperlinks>
    <hyperlink ref="A1" location="Ցանկ!A1" display="Ցանկ!A1" xr:uid="{4BEC198A-F520-4BEA-9DC1-07E85CBC1D25}"/>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8"/>
  <sheetViews>
    <sheetView workbookViewId="0">
      <selection activeCell="I24" sqref="I24"/>
    </sheetView>
  </sheetViews>
  <sheetFormatPr defaultColWidth="8.88671875" defaultRowHeight="14.25"/>
  <cols>
    <col min="1" max="16384" width="8.88671875" style="18"/>
  </cols>
  <sheetData>
    <row r="1" spans="1:9">
      <c r="A1" s="301" t="s">
        <v>492</v>
      </c>
      <c r="B1" s="18" t="s">
        <v>385</v>
      </c>
      <c r="C1" s="18" t="s">
        <v>386</v>
      </c>
    </row>
    <row r="2" spans="1:9" ht="16.5" hidden="1">
      <c r="A2" s="18" t="s">
        <v>108</v>
      </c>
      <c r="B2" s="41">
        <v>2.9808167012552929</v>
      </c>
      <c r="C2" s="41">
        <v>2.9808167012552929</v>
      </c>
      <c r="F2" s="26"/>
      <c r="G2" s="26"/>
      <c r="I2" s="41"/>
    </row>
    <row r="3" spans="1:9" ht="16.5" hidden="1">
      <c r="A3" s="18" t="s">
        <v>87</v>
      </c>
      <c r="B3" s="41">
        <v>3.3461867737359938</v>
      </c>
      <c r="C3" s="41">
        <v>3.3461867737359938</v>
      </c>
      <c r="F3" s="26"/>
      <c r="G3" s="26"/>
      <c r="I3" s="41"/>
    </row>
    <row r="4" spans="1:9" ht="16.5" hidden="1">
      <c r="A4" s="18" t="s">
        <v>84</v>
      </c>
      <c r="B4" s="41">
        <v>3.4321536148097351</v>
      </c>
      <c r="C4" s="41">
        <v>3.4321536148097351</v>
      </c>
      <c r="F4" s="26"/>
      <c r="G4" s="26"/>
      <c r="I4" s="41"/>
    </row>
    <row r="5" spans="1:9" ht="16.5" hidden="1">
      <c r="A5" s="18" t="s">
        <v>85</v>
      </c>
      <c r="B5" s="41">
        <v>6.1749025853675761</v>
      </c>
      <c r="C5" s="41">
        <v>6.1749025853675761</v>
      </c>
      <c r="F5" s="26"/>
      <c r="G5" s="26"/>
      <c r="I5" s="41"/>
    </row>
    <row r="6" spans="1:9" ht="16.5">
      <c r="A6" s="18" t="s">
        <v>109</v>
      </c>
      <c r="B6" s="222">
        <v>5.0221094029557065</v>
      </c>
      <c r="C6" s="222">
        <v>5.0221094029557065</v>
      </c>
      <c r="F6" s="26"/>
      <c r="G6" s="26"/>
      <c r="I6" s="41"/>
    </row>
    <row r="7" spans="1:9" ht="16.5">
      <c r="A7" s="18" t="s">
        <v>87</v>
      </c>
      <c r="B7" s="222">
        <v>4.9622860691974182</v>
      </c>
      <c r="C7" s="222">
        <v>4.9622860691974182</v>
      </c>
      <c r="F7" s="26"/>
      <c r="G7" s="26"/>
      <c r="I7" s="1"/>
    </row>
    <row r="8" spans="1:9" ht="16.5">
      <c r="A8" s="18" t="s">
        <v>84</v>
      </c>
      <c r="B8" s="41">
        <v>2.7228988627880284</v>
      </c>
      <c r="C8" s="41">
        <v>2.7228988627880284</v>
      </c>
      <c r="F8" s="26"/>
      <c r="G8" s="26"/>
    </row>
    <row r="9" spans="1:9" ht="16.5">
      <c r="A9" s="18" t="s">
        <v>85</v>
      </c>
      <c r="B9" s="41">
        <v>3.9</v>
      </c>
      <c r="C9" s="41">
        <v>3.9</v>
      </c>
      <c r="F9" s="26"/>
      <c r="G9" s="26"/>
    </row>
    <row r="10" spans="1:9" ht="16.5">
      <c r="A10" s="18" t="s">
        <v>110</v>
      </c>
      <c r="B10" s="41">
        <v>3</v>
      </c>
      <c r="C10" s="41">
        <v>3</v>
      </c>
      <c r="F10" s="26"/>
      <c r="G10" s="26"/>
    </row>
    <row r="11" spans="1:9" ht="16.5">
      <c r="A11" s="18" t="s">
        <v>87</v>
      </c>
      <c r="B11" s="41">
        <v>3.6</v>
      </c>
      <c r="C11" s="41">
        <v>3.6</v>
      </c>
      <c r="F11" s="26"/>
    </row>
    <row r="12" spans="1:9" ht="16.5">
      <c r="A12" s="18" t="s">
        <v>84</v>
      </c>
      <c r="B12" s="41">
        <v>4.5</v>
      </c>
      <c r="C12" s="41">
        <v>4.5</v>
      </c>
      <c r="F12" s="26"/>
    </row>
    <row r="13" spans="1:9" ht="15">
      <c r="A13" s="18" t="s">
        <v>85</v>
      </c>
      <c r="B13" s="222">
        <v>3</v>
      </c>
      <c r="C13" s="222">
        <v>3</v>
      </c>
    </row>
    <row r="14" spans="1:9">
      <c r="A14" s="62" t="s">
        <v>111</v>
      </c>
      <c r="B14" s="107">
        <v>7.7</v>
      </c>
      <c r="C14" s="107">
        <v>7.7</v>
      </c>
    </row>
    <row r="15" spans="1:9">
      <c r="A15" s="62" t="s">
        <v>87</v>
      </c>
      <c r="B15" s="107">
        <v>0</v>
      </c>
      <c r="C15" s="107">
        <v>0</v>
      </c>
    </row>
    <row r="16" spans="1:9">
      <c r="A16" s="62" t="s">
        <v>84</v>
      </c>
      <c r="B16" s="107">
        <v>2.1</v>
      </c>
      <c r="C16" s="107">
        <v>2.1</v>
      </c>
    </row>
    <row r="17" spans="1:3">
      <c r="A17" s="18" t="s">
        <v>85</v>
      </c>
      <c r="B17" s="107">
        <v>2.7</v>
      </c>
      <c r="C17" s="107">
        <v>2.7</v>
      </c>
    </row>
    <row r="18" spans="1:3">
      <c r="A18" s="62" t="s">
        <v>112</v>
      </c>
      <c r="B18" s="61">
        <v>1.7</v>
      </c>
      <c r="C18" s="61">
        <v>1.7</v>
      </c>
    </row>
    <row r="19" spans="1:3">
      <c r="A19" s="62" t="s">
        <v>87</v>
      </c>
      <c r="B19" s="61">
        <v>10.199999999999999</v>
      </c>
      <c r="C19" s="61">
        <v>10.199999999999999</v>
      </c>
    </row>
    <row r="20" spans="1:3" ht="15">
      <c r="A20" s="62" t="s">
        <v>84</v>
      </c>
      <c r="B20" s="138">
        <v>10.1</v>
      </c>
      <c r="C20" s="138">
        <v>10.1</v>
      </c>
    </row>
    <row r="21" spans="1:3" ht="15">
      <c r="A21" s="86" t="s">
        <v>85</v>
      </c>
      <c r="B21" s="138">
        <v>9.8000000000000007</v>
      </c>
      <c r="C21" s="138">
        <v>9.8000000000000007</v>
      </c>
    </row>
    <row r="22" spans="1:3">
      <c r="A22" s="62" t="s">
        <v>113</v>
      </c>
      <c r="B22" s="18">
        <v>11.1</v>
      </c>
      <c r="C22" s="18">
        <v>11.1</v>
      </c>
    </row>
    <row r="23" spans="1:3">
      <c r="A23" s="62" t="s">
        <v>87</v>
      </c>
      <c r="B23" s="18">
        <v>15.1</v>
      </c>
      <c r="C23" s="18">
        <v>15.1</v>
      </c>
    </row>
    <row r="24" spans="1:3">
      <c r="A24" s="62" t="s">
        <v>84</v>
      </c>
      <c r="B24" s="18">
        <v>21.7</v>
      </c>
      <c r="C24" s="18">
        <v>21.7</v>
      </c>
    </row>
    <row r="25" spans="1:3">
      <c r="A25" s="86" t="s">
        <v>85</v>
      </c>
      <c r="B25" s="18">
        <v>26.6</v>
      </c>
      <c r="C25" s="18">
        <v>26.6</v>
      </c>
    </row>
    <row r="26" spans="1:3">
      <c r="A26" s="62" t="s">
        <v>114</v>
      </c>
      <c r="B26" s="18">
        <v>26.5</v>
      </c>
      <c r="C26" s="18">
        <v>26.5</v>
      </c>
    </row>
    <row r="27" spans="1:3">
      <c r="A27" s="62" t="s">
        <v>87</v>
      </c>
      <c r="B27" s="18">
        <v>18</v>
      </c>
      <c r="C27" s="18">
        <v>18</v>
      </c>
    </row>
    <row r="28" spans="1:3">
      <c r="A28" s="62" t="s">
        <v>84</v>
      </c>
      <c r="B28" s="18">
        <v>10.6</v>
      </c>
      <c r="C28" s="18">
        <v>16</v>
      </c>
    </row>
  </sheetData>
  <hyperlinks>
    <hyperlink ref="A1" location="Ցանկ!A1" display="Ցանկ!A1" xr:uid="{BC47694F-74CA-4246-9EAB-D27082A6F642}"/>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32"/>
  <sheetViews>
    <sheetView workbookViewId="0"/>
  </sheetViews>
  <sheetFormatPr defaultColWidth="8.88671875" defaultRowHeight="14.25"/>
  <cols>
    <col min="1" max="16384" width="8.88671875" style="18"/>
  </cols>
  <sheetData>
    <row r="1" spans="1:12">
      <c r="A1" s="301" t="s">
        <v>492</v>
      </c>
      <c r="B1" s="18" t="s">
        <v>387</v>
      </c>
      <c r="C1" s="18" t="s">
        <v>388</v>
      </c>
      <c r="D1" s="18" t="s">
        <v>389</v>
      </c>
    </row>
    <row r="2" spans="1:12" ht="16.5" hidden="1">
      <c r="A2" s="18" t="s">
        <v>107</v>
      </c>
      <c r="B2" s="41"/>
      <c r="C2" s="41"/>
      <c r="D2" s="73">
        <v>-2.2999999999999998</v>
      </c>
      <c r="E2" s="26"/>
      <c r="J2" s="41"/>
      <c r="K2" s="41"/>
      <c r="L2" s="20"/>
    </row>
    <row r="3" spans="1:12" ht="16.5" hidden="1">
      <c r="A3" s="18" t="s">
        <v>87</v>
      </c>
      <c r="B3" s="73">
        <v>5.6</v>
      </c>
      <c r="C3" s="73">
        <v>-9.6999999999999993</v>
      </c>
      <c r="D3" s="73">
        <v>-4.0999999999999996</v>
      </c>
      <c r="E3" s="26"/>
      <c r="J3" s="41"/>
      <c r="K3" s="41"/>
      <c r="L3" s="20"/>
    </row>
    <row r="4" spans="1:12" ht="16.5" hidden="1">
      <c r="A4" s="18" t="s">
        <v>84</v>
      </c>
      <c r="B4" s="73">
        <v>3.6</v>
      </c>
      <c r="C4" s="73">
        <v>-7.7</v>
      </c>
      <c r="D4" s="73">
        <v>-4</v>
      </c>
      <c r="E4" s="26"/>
      <c r="J4" s="41"/>
      <c r="K4" s="41"/>
      <c r="L4" s="20"/>
    </row>
    <row r="5" spans="1:12" ht="16.5" hidden="1">
      <c r="A5" s="18" t="s">
        <v>85</v>
      </c>
      <c r="B5" s="73">
        <v>4.4000000000000004</v>
      </c>
      <c r="C5" s="73">
        <v>-3</v>
      </c>
      <c r="D5" s="73">
        <v>1.4</v>
      </c>
      <c r="E5" s="26"/>
      <c r="J5" s="41"/>
      <c r="K5" s="41"/>
      <c r="L5" s="20"/>
    </row>
    <row r="6" spans="1:12" ht="16.5" hidden="1">
      <c r="A6" s="18" t="s">
        <v>108</v>
      </c>
      <c r="B6" s="73">
        <v>3</v>
      </c>
      <c r="C6" s="73">
        <v>-7.2</v>
      </c>
      <c r="D6" s="73">
        <v>-4.5401073099999998</v>
      </c>
      <c r="E6" s="26"/>
      <c r="J6" s="41"/>
      <c r="K6" s="41"/>
      <c r="L6" s="20"/>
    </row>
    <row r="7" spans="1:12" ht="16.5" hidden="1">
      <c r="A7" s="18" t="s">
        <v>87</v>
      </c>
      <c r="B7" s="73">
        <v>3.3</v>
      </c>
      <c r="C7" s="73">
        <v>-2.8</v>
      </c>
      <c r="D7" s="73">
        <v>0.82455643000000001</v>
      </c>
      <c r="E7" s="26"/>
      <c r="J7" s="41"/>
      <c r="K7" s="41"/>
      <c r="L7" s="20"/>
    </row>
    <row r="8" spans="1:12" ht="16.5" hidden="1">
      <c r="A8" s="18" t="s">
        <v>84</v>
      </c>
      <c r="B8" s="73">
        <v>3.4</v>
      </c>
      <c r="C8" s="73">
        <v>-4.4000000000000004</v>
      </c>
      <c r="D8" s="73">
        <v>-0.89295461899999995</v>
      </c>
      <c r="E8" s="26"/>
      <c r="J8" s="41"/>
      <c r="K8" s="41"/>
      <c r="L8" s="20"/>
    </row>
    <row r="9" spans="1:12" ht="16.5" hidden="1">
      <c r="A9" s="18" t="s">
        <v>85</v>
      </c>
      <c r="B9" s="73">
        <v>6.2</v>
      </c>
      <c r="C9" s="73">
        <v>-10.8</v>
      </c>
      <c r="D9" s="73">
        <v>-4.8480081799999999</v>
      </c>
      <c r="E9" s="26"/>
      <c r="J9" s="41"/>
      <c r="K9" s="41"/>
      <c r="L9" s="20"/>
    </row>
    <row r="10" spans="1:12" ht="16.5">
      <c r="A10" s="18" t="s">
        <v>109</v>
      </c>
      <c r="B10" s="73">
        <v>5</v>
      </c>
      <c r="C10" s="73">
        <v>-3</v>
      </c>
      <c r="D10" s="73">
        <v>2.0061339299999998</v>
      </c>
      <c r="E10" s="26"/>
      <c r="J10" s="41"/>
      <c r="K10" s="41"/>
      <c r="L10" s="20"/>
    </row>
    <row r="11" spans="1:12" ht="16.5">
      <c r="A11" s="18" t="s">
        <v>87</v>
      </c>
      <c r="B11" s="73">
        <v>5</v>
      </c>
      <c r="C11" s="73">
        <v>-7.6</v>
      </c>
      <c r="D11" s="73">
        <v>-2.6364120099999999</v>
      </c>
      <c r="E11" s="26"/>
      <c r="J11" s="41"/>
      <c r="K11" s="41"/>
      <c r="L11" s="20"/>
    </row>
    <row r="12" spans="1:12" ht="16.5">
      <c r="A12" s="18" t="s">
        <v>84</v>
      </c>
      <c r="B12" s="73">
        <v>2.7</v>
      </c>
      <c r="C12" s="73">
        <v>-1.9</v>
      </c>
      <c r="D12" s="73">
        <v>1.18833696</v>
      </c>
      <c r="E12" s="26"/>
      <c r="J12" s="41"/>
      <c r="K12" s="41"/>
      <c r="L12" s="20"/>
    </row>
    <row r="13" spans="1:12" ht="16.5">
      <c r="A13" s="18" t="s">
        <v>85</v>
      </c>
      <c r="B13" s="73">
        <v>3.9</v>
      </c>
      <c r="C13" s="73">
        <v>-5.3</v>
      </c>
      <c r="D13" s="73">
        <v>-1.8000294999999999</v>
      </c>
      <c r="E13" s="26"/>
      <c r="J13" s="41"/>
      <c r="K13" s="41"/>
      <c r="L13" s="20"/>
    </row>
    <row r="14" spans="1:12" ht="16.5">
      <c r="A14" s="86" t="s">
        <v>110</v>
      </c>
      <c r="B14" s="107">
        <v>3</v>
      </c>
      <c r="C14" s="107">
        <v>-2.1</v>
      </c>
      <c r="D14" s="73">
        <v>0.93705443099999997</v>
      </c>
      <c r="E14" s="26"/>
      <c r="J14" s="41"/>
      <c r="K14" s="41"/>
      <c r="L14" s="20"/>
    </row>
    <row r="15" spans="1:12" ht="16.5">
      <c r="A15" s="86" t="s">
        <v>87</v>
      </c>
      <c r="B15" s="107">
        <v>3.6</v>
      </c>
      <c r="C15" s="107">
        <v>4.3</v>
      </c>
      <c r="D15" s="73">
        <v>7.9429593199999999</v>
      </c>
      <c r="E15" s="26"/>
      <c r="K15" s="20"/>
      <c r="L15" s="20"/>
    </row>
    <row r="16" spans="1:12" ht="16.5">
      <c r="A16" s="86" t="s">
        <v>84</v>
      </c>
      <c r="B16" s="107">
        <v>4.4000000000000004</v>
      </c>
      <c r="C16" s="107">
        <v>4</v>
      </c>
      <c r="D16" s="73">
        <v>8.3133774099999993</v>
      </c>
      <c r="E16" s="26"/>
      <c r="K16" s="20"/>
      <c r="L16" s="20"/>
    </row>
    <row r="17" spans="1:5" ht="16.5">
      <c r="A17" s="86" t="s">
        <v>85</v>
      </c>
      <c r="B17" s="107">
        <v>3</v>
      </c>
      <c r="C17" s="107">
        <v>5.2</v>
      </c>
      <c r="D17" s="73">
        <v>8.2615451800000006</v>
      </c>
      <c r="E17" s="26"/>
    </row>
    <row r="18" spans="1:5" ht="16.5">
      <c r="A18" s="86" t="s">
        <v>111</v>
      </c>
      <c r="B18" s="86">
        <v>7.7</v>
      </c>
      <c r="C18" s="227">
        <v>4.0651860200692767</v>
      </c>
      <c r="D18" s="26">
        <f>B18-C18</f>
        <v>3.6348139799307235</v>
      </c>
    </row>
    <row r="19" spans="1:5" ht="16.5">
      <c r="A19" s="86" t="s">
        <v>87</v>
      </c>
      <c r="B19" s="86">
        <v>0</v>
      </c>
      <c r="C19" s="227">
        <v>-11.07765817676102</v>
      </c>
      <c r="D19" s="26">
        <f t="shared" ref="D19:D30" si="0">B19-C19</f>
        <v>11.07765817676102</v>
      </c>
    </row>
    <row r="20" spans="1:5" ht="16.5">
      <c r="A20" s="86" t="s">
        <v>84</v>
      </c>
      <c r="B20" s="86">
        <v>2.1</v>
      </c>
      <c r="C20" s="227">
        <v>-4.8869928919768313</v>
      </c>
      <c r="D20" s="26">
        <f t="shared" si="0"/>
        <v>6.9869928919768309</v>
      </c>
    </row>
    <row r="21" spans="1:5" ht="16.5">
      <c r="A21" s="86" t="s">
        <v>85</v>
      </c>
      <c r="B21" s="86">
        <v>2.7</v>
      </c>
      <c r="C21" s="227">
        <v>-7.3496664914702876</v>
      </c>
      <c r="D21" s="26">
        <f t="shared" si="0"/>
        <v>10.049666491470287</v>
      </c>
    </row>
    <row r="22" spans="1:5" ht="16.5">
      <c r="A22" s="86" t="s">
        <v>112</v>
      </c>
      <c r="B22" s="61">
        <v>1.7</v>
      </c>
      <c r="C22" s="227">
        <v>-11.175525006187456</v>
      </c>
      <c r="D22" s="26">
        <f t="shared" si="0"/>
        <v>12.875525006187456</v>
      </c>
    </row>
    <row r="23" spans="1:5" ht="16.5">
      <c r="A23" s="62" t="s">
        <v>87</v>
      </c>
      <c r="B23" s="61">
        <v>10.199999999999999</v>
      </c>
      <c r="C23" s="227">
        <v>12.34721147766281</v>
      </c>
      <c r="D23" s="26">
        <f t="shared" si="0"/>
        <v>-2.1472114776628111</v>
      </c>
    </row>
    <row r="24" spans="1:5" ht="16.5">
      <c r="A24" s="86" t="s">
        <v>84</v>
      </c>
      <c r="B24" s="138">
        <v>10.1</v>
      </c>
      <c r="C24" s="227">
        <v>4.0872137837005624</v>
      </c>
      <c r="D24" s="26">
        <f t="shared" si="0"/>
        <v>6.0127862162994372</v>
      </c>
    </row>
    <row r="25" spans="1:5" ht="16.5">
      <c r="A25" s="86" t="s">
        <v>85</v>
      </c>
      <c r="B25" s="138">
        <v>9.8000000000000007</v>
      </c>
      <c r="C25" s="227">
        <v>-1.5132114416934712</v>
      </c>
      <c r="D25" s="26">
        <f t="shared" si="0"/>
        <v>11.313211441693472</v>
      </c>
    </row>
    <row r="26" spans="1:5" ht="16.5">
      <c r="A26" s="86" t="s">
        <v>113</v>
      </c>
      <c r="B26" s="18">
        <v>11.1</v>
      </c>
      <c r="C26" s="227">
        <v>5.4104041206871329</v>
      </c>
      <c r="D26" s="26">
        <f t="shared" si="0"/>
        <v>5.6895958793128667</v>
      </c>
    </row>
    <row r="27" spans="1:5" ht="16.5">
      <c r="A27" s="62" t="s">
        <v>87</v>
      </c>
      <c r="B27" s="18">
        <v>15.1</v>
      </c>
      <c r="C27" s="227">
        <v>-2.0484328551243038</v>
      </c>
      <c r="D27" s="26">
        <f t="shared" si="0"/>
        <v>17.148432855124305</v>
      </c>
    </row>
    <row r="28" spans="1:5" ht="16.5">
      <c r="A28" s="86" t="s">
        <v>84</v>
      </c>
      <c r="B28" s="18">
        <v>21.7</v>
      </c>
      <c r="C28" s="227">
        <v>3.37246959675808</v>
      </c>
      <c r="D28" s="26">
        <f t="shared" si="0"/>
        <v>18.327530403241919</v>
      </c>
    </row>
    <row r="29" spans="1:5" ht="16.5">
      <c r="A29" s="86" t="s">
        <v>85</v>
      </c>
      <c r="B29" s="18">
        <v>26.6</v>
      </c>
      <c r="C29" s="227">
        <v>8.4088027647955101</v>
      </c>
      <c r="D29" s="26">
        <f t="shared" si="0"/>
        <v>18.191197235204491</v>
      </c>
    </row>
    <row r="30" spans="1:5" ht="16.5">
      <c r="A30" s="86" t="s">
        <v>114</v>
      </c>
      <c r="B30" s="18">
        <v>26.5</v>
      </c>
      <c r="C30" s="227">
        <v>6.5227272578552089</v>
      </c>
      <c r="D30" s="26">
        <f t="shared" si="0"/>
        <v>19.977272742144791</v>
      </c>
    </row>
    <row r="31" spans="1:5" ht="16.5">
      <c r="A31" s="62" t="s">
        <v>87</v>
      </c>
      <c r="B31" s="20">
        <v>18</v>
      </c>
      <c r="C31" s="227">
        <v>3.104859440805555</v>
      </c>
      <c r="D31" s="26">
        <v>14.895140559194445</v>
      </c>
    </row>
    <row r="32" spans="1:5">
      <c r="A32" s="86" t="s">
        <v>84</v>
      </c>
      <c r="B32" s="20">
        <v>10.6</v>
      </c>
      <c r="C32" s="20">
        <v>0.50899237034514044</v>
      </c>
      <c r="D32" s="20">
        <v>10.091007629654859</v>
      </c>
    </row>
  </sheetData>
  <hyperlinks>
    <hyperlink ref="A1" location="Ցանկ!A1" display="Ցանկ!A1" xr:uid="{7714897D-5ADD-4B11-A6C8-1ECEBE1C332D}"/>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sheetPr>
  <dimension ref="A1:K361"/>
  <sheetViews>
    <sheetView zoomScale="115" zoomScaleNormal="115" workbookViewId="0"/>
  </sheetViews>
  <sheetFormatPr defaultColWidth="8.88671875" defaultRowHeight="16.5"/>
  <cols>
    <col min="1" max="1" width="11.44140625" style="16" bestFit="1" customWidth="1"/>
    <col min="2" max="16384" width="8.88671875" style="16"/>
  </cols>
  <sheetData>
    <row r="1" spans="1:6">
      <c r="A1" s="301" t="s">
        <v>492</v>
      </c>
      <c r="B1" s="82" t="s">
        <v>390</v>
      </c>
      <c r="C1" s="284" t="s">
        <v>391</v>
      </c>
      <c r="D1" s="284" t="s">
        <v>392</v>
      </c>
      <c r="E1" s="284" t="s">
        <v>393</v>
      </c>
      <c r="F1" s="284" t="s">
        <v>394</v>
      </c>
    </row>
    <row r="2" spans="1:6">
      <c r="A2" s="63">
        <v>42746</v>
      </c>
      <c r="B2" s="64"/>
      <c r="C2" s="83">
        <v>5.9596689160691687</v>
      </c>
      <c r="D2" s="64">
        <v>6.25</v>
      </c>
      <c r="E2" s="84">
        <v>4.75</v>
      </c>
      <c r="F2" s="84">
        <v>7.75</v>
      </c>
    </row>
    <row r="3" spans="1:6">
      <c r="A3" s="63">
        <v>42753</v>
      </c>
      <c r="B3" s="64"/>
      <c r="C3" s="83">
        <v>5.9889129642749754</v>
      </c>
      <c r="D3" s="64">
        <v>6.25</v>
      </c>
      <c r="E3" s="84">
        <v>4.75</v>
      </c>
      <c r="F3" s="84">
        <v>7.75</v>
      </c>
    </row>
    <row r="4" spans="1:6">
      <c r="A4" s="63">
        <v>42760</v>
      </c>
      <c r="B4" s="64">
        <v>6.2901999999999996</v>
      </c>
      <c r="C4" s="83">
        <v>6.2032623493730519</v>
      </c>
      <c r="D4" s="64">
        <v>6.25</v>
      </c>
      <c r="E4" s="84">
        <v>4.75</v>
      </c>
      <c r="F4" s="84">
        <v>7.75</v>
      </c>
    </row>
    <row r="5" spans="1:6">
      <c r="A5" s="63">
        <v>42767</v>
      </c>
      <c r="B5" s="64">
        <v>6.3182</v>
      </c>
      <c r="C5" s="83">
        <v>6.2051500307809997</v>
      </c>
      <c r="D5" s="64">
        <v>6.25</v>
      </c>
      <c r="E5" s="84">
        <v>4.75</v>
      </c>
      <c r="F5" s="84">
        <v>7.75</v>
      </c>
    </row>
    <row r="6" spans="1:6">
      <c r="A6" s="63">
        <v>42774</v>
      </c>
      <c r="B6" s="64"/>
      <c r="C6" s="83">
        <v>6.23</v>
      </c>
      <c r="D6" s="64">
        <v>6.25</v>
      </c>
      <c r="E6" s="84">
        <v>4.75</v>
      </c>
      <c r="F6" s="84">
        <v>7.75</v>
      </c>
    </row>
    <row r="7" spans="1:6">
      <c r="A7" s="63">
        <v>42781</v>
      </c>
      <c r="B7" s="64">
        <v>6.0892999999999997</v>
      </c>
      <c r="C7" s="83">
        <v>6.0102644753384808</v>
      </c>
      <c r="D7" s="64">
        <v>6</v>
      </c>
      <c r="E7" s="84">
        <v>4.5</v>
      </c>
      <c r="F7" s="84">
        <v>7.5</v>
      </c>
    </row>
    <row r="8" spans="1:6">
      <c r="A8" s="63">
        <v>42788</v>
      </c>
      <c r="B8" s="64">
        <v>6.0994000000000002</v>
      </c>
      <c r="C8" s="83">
        <v>6.0323513318576367</v>
      </c>
      <c r="D8" s="64">
        <v>6</v>
      </c>
      <c r="E8" s="84">
        <v>4.5</v>
      </c>
      <c r="F8" s="84">
        <v>7.5</v>
      </c>
    </row>
    <row r="9" spans="1:6">
      <c r="A9" s="63">
        <v>42795</v>
      </c>
      <c r="B9" s="64">
        <v>6.0571999999999999</v>
      </c>
      <c r="C9" s="83">
        <v>6.0374430500501646</v>
      </c>
      <c r="D9" s="64">
        <v>6</v>
      </c>
      <c r="E9" s="84">
        <v>4.5</v>
      </c>
      <c r="F9" s="84">
        <v>7.5</v>
      </c>
    </row>
    <row r="10" spans="1:6">
      <c r="A10" s="63">
        <v>42803</v>
      </c>
      <c r="B10" s="64"/>
      <c r="C10" s="83">
        <v>6.0205572915955949</v>
      </c>
      <c r="D10" s="64">
        <v>6</v>
      </c>
      <c r="E10" s="84">
        <v>4.5</v>
      </c>
      <c r="F10" s="84">
        <v>7.5</v>
      </c>
    </row>
    <row r="11" spans="1:6">
      <c r="A11" s="63">
        <v>42809</v>
      </c>
      <c r="B11" s="64">
        <v>6.0473999999999997</v>
      </c>
      <c r="C11" s="83">
        <v>5.950039091712557</v>
      </c>
      <c r="D11" s="64">
        <v>6</v>
      </c>
      <c r="E11" s="84">
        <v>4.5</v>
      </c>
      <c r="F11" s="84">
        <v>7.5</v>
      </c>
    </row>
    <row r="12" spans="1:6">
      <c r="A12" s="63">
        <v>42816</v>
      </c>
      <c r="B12" s="64">
        <v>6.1036000000000001</v>
      </c>
      <c r="C12" s="83">
        <v>6.0578014215399145</v>
      </c>
      <c r="D12" s="64">
        <v>6</v>
      </c>
      <c r="E12" s="84">
        <v>4.5</v>
      </c>
      <c r="F12" s="84">
        <v>7.5</v>
      </c>
    </row>
    <row r="13" spans="1:6">
      <c r="A13" s="63">
        <v>42823</v>
      </c>
      <c r="B13" s="64">
        <v>6.1547999999999998</v>
      </c>
      <c r="C13" s="83">
        <v>6.0581107877178653</v>
      </c>
      <c r="D13" s="64">
        <v>6</v>
      </c>
      <c r="E13" s="84">
        <v>4.5</v>
      </c>
      <c r="F13" s="84">
        <v>7.5</v>
      </c>
    </row>
    <row r="14" spans="1:6">
      <c r="A14" s="63">
        <v>42830</v>
      </c>
      <c r="B14" s="64">
        <v>6.1231999999999998</v>
      </c>
      <c r="C14" s="83">
        <v>6.0791317020426385</v>
      </c>
      <c r="D14" s="64">
        <v>6</v>
      </c>
      <c r="E14" s="84">
        <v>4.5</v>
      </c>
      <c r="F14" s="84">
        <v>7.5</v>
      </c>
    </row>
    <row r="15" spans="1:6">
      <c r="A15" s="63">
        <v>42837</v>
      </c>
      <c r="B15" s="64">
        <v>6.15</v>
      </c>
      <c r="C15" s="83">
        <v>6.05</v>
      </c>
      <c r="D15" s="64">
        <v>6</v>
      </c>
      <c r="E15" s="84">
        <v>4.5</v>
      </c>
      <c r="F15" s="84">
        <v>7.5</v>
      </c>
    </row>
    <row r="16" spans="1:6">
      <c r="A16" s="63">
        <v>42844</v>
      </c>
      <c r="B16" s="64">
        <v>6.1228999999999996</v>
      </c>
      <c r="C16" s="83">
        <v>6.0321002862215138</v>
      </c>
      <c r="D16" s="64">
        <v>6</v>
      </c>
      <c r="E16" s="84">
        <v>4.5</v>
      </c>
      <c r="F16" s="84">
        <v>7.5</v>
      </c>
    </row>
    <row r="17" spans="1:6">
      <c r="A17" s="63">
        <v>42851</v>
      </c>
      <c r="B17" s="64">
        <v>6.0957999999999997</v>
      </c>
      <c r="C17" s="83">
        <v>6.0066171310312324</v>
      </c>
      <c r="D17" s="64">
        <v>6</v>
      </c>
      <c r="E17" s="84">
        <v>4.5</v>
      </c>
      <c r="F17" s="84">
        <v>7.5</v>
      </c>
    </row>
    <row r="18" spans="1:6">
      <c r="A18" s="63">
        <v>42858</v>
      </c>
      <c r="B18" s="64">
        <v>6.1369999999999996</v>
      </c>
      <c r="C18" s="83">
        <v>5.9973996065825457</v>
      </c>
      <c r="D18" s="64">
        <v>6</v>
      </c>
      <c r="E18" s="84">
        <v>4.5</v>
      </c>
      <c r="F18" s="84">
        <v>7.5</v>
      </c>
    </row>
    <row r="19" spans="1:6">
      <c r="A19" s="63">
        <v>42865</v>
      </c>
      <c r="B19" s="64"/>
      <c r="C19" s="83">
        <v>5.8215825058102686</v>
      </c>
      <c r="D19" s="64">
        <v>6</v>
      </c>
      <c r="E19" s="84">
        <v>4.5</v>
      </c>
      <c r="F19" s="84">
        <v>7.5</v>
      </c>
    </row>
    <row r="20" spans="1:6">
      <c r="A20" s="63">
        <v>42872</v>
      </c>
      <c r="B20" s="64"/>
      <c r="C20" s="83">
        <v>5.921652791330164</v>
      </c>
      <c r="D20" s="64">
        <v>6</v>
      </c>
      <c r="E20" s="84">
        <v>4.5</v>
      </c>
      <c r="F20" s="84">
        <v>7.5</v>
      </c>
    </row>
    <row r="21" spans="1:6">
      <c r="A21" s="63">
        <v>42879</v>
      </c>
      <c r="B21" s="64"/>
      <c r="C21" s="83">
        <v>5.9599285745974004</v>
      </c>
      <c r="D21" s="64">
        <v>6</v>
      </c>
      <c r="E21" s="84">
        <v>4.5</v>
      </c>
      <c r="F21" s="84">
        <v>7.5</v>
      </c>
    </row>
    <row r="22" spans="1:6">
      <c r="A22" s="63">
        <v>42886</v>
      </c>
      <c r="B22" s="64"/>
      <c r="C22" s="83">
        <v>5.6825393610413464</v>
      </c>
      <c r="D22" s="64">
        <v>6</v>
      </c>
      <c r="E22" s="84">
        <v>4.5</v>
      </c>
      <c r="F22" s="84">
        <v>7.5</v>
      </c>
    </row>
    <row r="23" spans="1:6">
      <c r="A23" s="63">
        <v>42893</v>
      </c>
      <c r="B23" s="64"/>
      <c r="C23" s="83">
        <v>5.5825809738900514</v>
      </c>
      <c r="D23" s="64">
        <v>6</v>
      </c>
      <c r="E23" s="84">
        <v>4.5</v>
      </c>
      <c r="F23" s="84">
        <v>7.5</v>
      </c>
    </row>
    <row r="24" spans="1:6">
      <c r="A24" s="63">
        <v>42900</v>
      </c>
      <c r="B24" s="64"/>
      <c r="C24" s="83">
        <v>5.5893664874551972</v>
      </c>
      <c r="D24" s="64">
        <v>6</v>
      </c>
      <c r="E24" s="84">
        <v>4.5</v>
      </c>
      <c r="F24" s="84">
        <v>7.5</v>
      </c>
    </row>
    <row r="25" spans="1:6">
      <c r="A25" s="63">
        <v>42907</v>
      </c>
      <c r="B25" s="64">
        <v>6.0250000000000004</v>
      </c>
      <c r="C25" s="83">
        <v>5.648756308175396</v>
      </c>
      <c r="D25" s="64">
        <v>6</v>
      </c>
      <c r="E25" s="84">
        <v>4.5</v>
      </c>
      <c r="F25" s="84">
        <v>7.5</v>
      </c>
    </row>
    <row r="26" spans="1:6">
      <c r="A26" s="63">
        <v>42914</v>
      </c>
      <c r="B26" s="64">
        <v>6.0038</v>
      </c>
      <c r="C26" s="83">
        <v>5.7324251734390481</v>
      </c>
      <c r="D26" s="64">
        <v>6</v>
      </c>
      <c r="E26" s="84">
        <v>4.5</v>
      </c>
      <c r="F26" s="84">
        <v>7.5</v>
      </c>
    </row>
    <row r="27" spans="1:6">
      <c r="A27" s="63">
        <v>42921</v>
      </c>
      <c r="B27" s="64"/>
      <c r="C27" s="83">
        <v>5.6591731711520943</v>
      </c>
      <c r="D27" s="64">
        <v>6</v>
      </c>
      <c r="E27" s="84">
        <v>4.5</v>
      </c>
      <c r="F27" s="84">
        <v>7.5</v>
      </c>
    </row>
    <row r="28" spans="1:6">
      <c r="A28" s="63">
        <v>42928</v>
      </c>
      <c r="B28" s="64"/>
      <c r="C28" s="83">
        <v>5.7363224503409427</v>
      </c>
      <c r="D28" s="64">
        <v>6</v>
      </c>
      <c r="E28" s="84">
        <v>4.5</v>
      </c>
      <c r="F28" s="84">
        <v>7.5</v>
      </c>
    </row>
    <row r="29" spans="1:6">
      <c r="A29" s="63">
        <v>42935</v>
      </c>
      <c r="B29" s="64"/>
      <c r="C29" s="83">
        <v>5.6222268338503207</v>
      </c>
      <c r="D29" s="64">
        <v>6</v>
      </c>
      <c r="E29" s="84">
        <v>4.5</v>
      </c>
      <c r="F29" s="84">
        <v>7.5</v>
      </c>
    </row>
    <row r="30" spans="1:6">
      <c r="A30" s="63">
        <v>42942</v>
      </c>
      <c r="B30" s="64"/>
      <c r="C30" s="83">
        <v>5.4184975890733753</v>
      </c>
      <c r="D30" s="64">
        <v>6</v>
      </c>
      <c r="E30" s="84">
        <v>4.5</v>
      </c>
      <c r="F30" s="84">
        <v>7.5</v>
      </c>
    </row>
    <row r="31" spans="1:6">
      <c r="A31" s="63">
        <v>42949</v>
      </c>
      <c r="B31" s="64"/>
      <c r="C31" s="83">
        <v>5.1593812313060816</v>
      </c>
      <c r="D31" s="64">
        <v>6</v>
      </c>
      <c r="E31" s="84">
        <v>4.5</v>
      </c>
      <c r="F31" s="84">
        <v>7.5</v>
      </c>
    </row>
    <row r="32" spans="1:6">
      <c r="A32" s="63">
        <v>42956</v>
      </c>
      <c r="B32" s="64"/>
      <c r="C32" s="83">
        <v>5.1214706025979106</v>
      </c>
      <c r="D32" s="64">
        <v>6</v>
      </c>
      <c r="E32" s="84">
        <v>4.5</v>
      </c>
      <c r="F32" s="84">
        <v>7.5</v>
      </c>
    </row>
    <row r="33" spans="1:6">
      <c r="A33" s="63">
        <v>42963</v>
      </c>
      <c r="B33" s="64"/>
      <c r="C33" s="83">
        <v>5.35</v>
      </c>
      <c r="D33" s="64">
        <v>6</v>
      </c>
      <c r="E33" s="84">
        <v>4.5</v>
      </c>
      <c r="F33" s="84">
        <v>7.5</v>
      </c>
    </row>
    <row r="34" spans="1:6">
      <c r="A34" s="63">
        <v>42970</v>
      </c>
      <c r="B34" s="64"/>
      <c r="C34" s="83">
        <v>5.32</v>
      </c>
      <c r="D34" s="64">
        <v>6</v>
      </c>
      <c r="E34" s="84">
        <v>4.5</v>
      </c>
      <c r="F34" s="84">
        <v>7.5</v>
      </c>
    </row>
    <row r="35" spans="1:6">
      <c r="A35" s="63">
        <v>42977</v>
      </c>
      <c r="B35" s="64"/>
      <c r="C35" s="83">
        <v>5.15</v>
      </c>
      <c r="D35" s="64">
        <v>6</v>
      </c>
      <c r="E35" s="84">
        <v>4.5</v>
      </c>
      <c r="F35" s="84">
        <v>7.5</v>
      </c>
    </row>
    <row r="36" spans="1:6">
      <c r="A36" s="63">
        <v>42984</v>
      </c>
      <c r="B36" s="64"/>
      <c r="C36" s="83">
        <v>5.0138238524684935</v>
      </c>
      <c r="D36" s="64">
        <v>6</v>
      </c>
      <c r="E36" s="84">
        <v>4.5</v>
      </c>
      <c r="F36" s="84">
        <v>7.5</v>
      </c>
    </row>
    <row r="37" spans="1:6">
      <c r="A37" s="63">
        <v>42991</v>
      </c>
      <c r="B37" s="64"/>
      <c r="C37" s="83">
        <v>5.1504264894280993</v>
      </c>
      <c r="D37" s="64">
        <v>6</v>
      </c>
      <c r="E37" s="84">
        <v>4.5</v>
      </c>
      <c r="F37" s="84">
        <v>7.5</v>
      </c>
    </row>
    <row r="38" spans="1:6">
      <c r="A38" s="63">
        <v>42998</v>
      </c>
      <c r="B38" s="64"/>
      <c r="C38" s="83">
        <v>5.1483917927491119</v>
      </c>
      <c r="D38" s="64">
        <v>6</v>
      </c>
      <c r="E38" s="84">
        <v>4.5</v>
      </c>
      <c r="F38" s="84">
        <v>7.5</v>
      </c>
    </row>
    <row r="39" spans="1:6">
      <c r="A39" s="63">
        <v>43005</v>
      </c>
      <c r="B39" s="64">
        <v>6.06</v>
      </c>
      <c r="C39" s="83">
        <v>5.3033478016209967</v>
      </c>
      <c r="D39" s="64">
        <v>6</v>
      </c>
      <c r="E39" s="84">
        <v>4.5</v>
      </c>
      <c r="F39" s="84">
        <v>7.5</v>
      </c>
    </row>
    <row r="40" spans="1:6">
      <c r="A40" s="63">
        <v>43012</v>
      </c>
      <c r="B40" s="64"/>
      <c r="C40" s="83">
        <v>5.5327476295087159</v>
      </c>
      <c r="D40" s="64">
        <v>6</v>
      </c>
      <c r="E40" s="84">
        <v>4.5</v>
      </c>
      <c r="F40" s="84">
        <v>7.5</v>
      </c>
    </row>
    <row r="41" spans="1:6">
      <c r="A41" s="63">
        <v>43019</v>
      </c>
      <c r="B41" s="64"/>
      <c r="C41" s="83">
        <v>5.6196299863289711</v>
      </c>
      <c r="D41" s="64">
        <v>6</v>
      </c>
      <c r="E41" s="84">
        <v>4.5</v>
      </c>
      <c r="F41" s="84">
        <v>7.5</v>
      </c>
    </row>
    <row r="42" spans="1:6">
      <c r="A42" s="63">
        <v>43026</v>
      </c>
      <c r="B42" s="64"/>
      <c r="C42" s="83">
        <v>5.8051203582290327</v>
      </c>
      <c r="D42" s="64">
        <v>6</v>
      </c>
      <c r="E42" s="84">
        <v>4.5</v>
      </c>
      <c r="F42" s="84">
        <v>7.5</v>
      </c>
    </row>
    <row r="43" spans="1:6">
      <c r="A43" s="63">
        <v>43033</v>
      </c>
      <c r="B43" s="64">
        <v>6.0339999999999998</v>
      </c>
      <c r="C43" s="83">
        <v>5.8392499217170517</v>
      </c>
      <c r="D43" s="64">
        <v>6</v>
      </c>
      <c r="E43" s="84">
        <v>4.5</v>
      </c>
      <c r="F43" s="84">
        <v>7.5</v>
      </c>
    </row>
    <row r="44" spans="1:6">
      <c r="A44" s="63">
        <v>43040</v>
      </c>
      <c r="B44" s="64"/>
      <c r="C44" s="83">
        <v>5.7981012605695126</v>
      </c>
      <c r="D44" s="64">
        <v>6</v>
      </c>
      <c r="E44" s="84">
        <v>4.5</v>
      </c>
      <c r="F44" s="84">
        <v>7.5</v>
      </c>
    </row>
    <row r="45" spans="1:6">
      <c r="A45" s="63">
        <v>43047</v>
      </c>
      <c r="B45" s="64"/>
      <c r="C45" s="83">
        <v>5.7309841211589809</v>
      </c>
      <c r="D45" s="64">
        <v>6</v>
      </c>
      <c r="E45" s="84">
        <v>4.5</v>
      </c>
      <c r="F45" s="84">
        <v>7.5</v>
      </c>
    </row>
    <row r="46" spans="1:6">
      <c r="A46" s="63">
        <v>43054</v>
      </c>
      <c r="B46" s="64"/>
      <c r="C46" s="83">
        <v>5.7680539294035764</v>
      </c>
      <c r="D46" s="64">
        <v>6</v>
      </c>
      <c r="E46" s="84">
        <v>4.5</v>
      </c>
      <c r="F46" s="84">
        <v>7.5</v>
      </c>
    </row>
    <row r="47" spans="1:6">
      <c r="A47" s="63">
        <v>43061</v>
      </c>
      <c r="B47" s="64">
        <v>6.0890000000000004</v>
      </c>
      <c r="C47" s="83">
        <v>5.9224645906709288</v>
      </c>
      <c r="D47" s="64">
        <v>6</v>
      </c>
      <c r="E47" s="84">
        <v>4.5</v>
      </c>
      <c r="F47" s="84">
        <v>7.5</v>
      </c>
    </row>
    <row r="48" spans="1:6">
      <c r="A48" s="63">
        <v>43068</v>
      </c>
      <c r="B48" s="64">
        <v>6.1220999999999997</v>
      </c>
      <c r="C48" s="83">
        <v>6.0148700927824228</v>
      </c>
      <c r="D48" s="64">
        <v>6</v>
      </c>
      <c r="E48" s="84">
        <v>4.5</v>
      </c>
      <c r="F48" s="84">
        <v>7.5</v>
      </c>
    </row>
    <row r="49" spans="1:6">
      <c r="A49" s="63">
        <v>43075</v>
      </c>
      <c r="B49" s="64">
        <v>6.2652000000000001</v>
      </c>
      <c r="C49" s="83">
        <v>6.0653071273234582</v>
      </c>
      <c r="D49" s="64">
        <v>6</v>
      </c>
      <c r="E49" s="84">
        <v>4.5</v>
      </c>
      <c r="F49" s="84">
        <v>7.5</v>
      </c>
    </row>
    <row r="50" spans="1:6">
      <c r="A50" s="63">
        <v>43082</v>
      </c>
      <c r="B50" s="64">
        <v>6.3860000000000001</v>
      </c>
      <c r="C50" s="83">
        <v>6.2127851509905749</v>
      </c>
      <c r="D50" s="64">
        <v>6</v>
      </c>
      <c r="E50" s="84">
        <v>4.5</v>
      </c>
      <c r="F50" s="84">
        <v>7.5</v>
      </c>
    </row>
    <row r="51" spans="1:6">
      <c r="A51" s="63">
        <v>43089</v>
      </c>
      <c r="B51" s="64">
        <v>6.4134000000000002</v>
      </c>
      <c r="C51" s="83">
        <v>6.2651924841720819</v>
      </c>
      <c r="D51" s="64">
        <v>6</v>
      </c>
      <c r="E51" s="84">
        <v>4.5</v>
      </c>
      <c r="F51" s="84">
        <v>7.5</v>
      </c>
    </row>
    <row r="52" spans="1:6">
      <c r="A52" s="63">
        <v>43096</v>
      </c>
      <c r="B52" s="64">
        <v>6</v>
      </c>
      <c r="C52" s="83">
        <v>5.9856117145876686</v>
      </c>
      <c r="D52" s="64">
        <v>6</v>
      </c>
      <c r="E52" s="84">
        <v>4.5</v>
      </c>
      <c r="F52" s="84">
        <v>7.5</v>
      </c>
    </row>
    <row r="53" spans="1:6">
      <c r="A53" s="63">
        <v>43110</v>
      </c>
      <c r="B53" s="64">
        <v>6.22</v>
      </c>
      <c r="C53" s="83">
        <v>6.0539318271516995</v>
      </c>
      <c r="D53" s="64">
        <v>6</v>
      </c>
      <c r="E53" s="84">
        <v>4.5</v>
      </c>
      <c r="F53" s="84">
        <v>7.5</v>
      </c>
    </row>
    <row r="54" spans="1:6">
      <c r="A54" s="63">
        <v>43117</v>
      </c>
      <c r="B54" s="64"/>
      <c r="C54" s="83">
        <v>5.9768534270388853</v>
      </c>
      <c r="D54" s="64">
        <v>6</v>
      </c>
      <c r="E54" s="84">
        <v>4.5</v>
      </c>
      <c r="F54" s="84">
        <v>7.5</v>
      </c>
    </row>
    <row r="55" spans="1:6">
      <c r="A55" s="63">
        <v>43124</v>
      </c>
      <c r="B55" s="64">
        <v>6.3964999999999996</v>
      </c>
      <c r="C55" s="83">
        <v>5.9801343580372981</v>
      </c>
      <c r="D55" s="64">
        <v>6</v>
      </c>
      <c r="E55" s="84">
        <v>4.5</v>
      </c>
      <c r="F55" s="84">
        <v>7.5</v>
      </c>
    </row>
    <row r="56" spans="1:6">
      <c r="A56" s="63">
        <v>43131</v>
      </c>
      <c r="B56" s="64">
        <v>6.4024000000000001</v>
      </c>
      <c r="C56" s="83">
        <v>6.1</v>
      </c>
      <c r="D56" s="64">
        <v>6</v>
      </c>
      <c r="E56" s="84">
        <v>4.5</v>
      </c>
      <c r="F56" s="84">
        <v>7.5</v>
      </c>
    </row>
    <row r="57" spans="1:6">
      <c r="A57" s="63">
        <v>43138</v>
      </c>
      <c r="B57" s="64"/>
      <c r="C57" s="83">
        <v>5.4880153899549891</v>
      </c>
      <c r="D57" s="64">
        <v>6</v>
      </c>
      <c r="E57" s="84">
        <v>4.5</v>
      </c>
      <c r="F57" s="84">
        <v>7.5</v>
      </c>
    </row>
    <row r="58" spans="1:6">
      <c r="A58" s="63">
        <v>43145</v>
      </c>
      <c r="B58" s="64"/>
      <c r="C58" s="83">
        <v>5.9317163527745986</v>
      </c>
      <c r="D58" s="64">
        <v>6</v>
      </c>
      <c r="E58" s="84">
        <v>4.5</v>
      </c>
      <c r="F58" s="84">
        <v>7.5</v>
      </c>
    </row>
    <row r="59" spans="1:6">
      <c r="A59" s="63">
        <v>43152</v>
      </c>
      <c r="B59" s="64"/>
      <c r="C59" s="83">
        <v>6.0052236806857753</v>
      </c>
      <c r="D59" s="64">
        <v>6</v>
      </c>
      <c r="E59" s="84">
        <v>4.5</v>
      </c>
      <c r="F59" s="84">
        <v>7.5</v>
      </c>
    </row>
    <row r="60" spans="1:6">
      <c r="A60" s="63">
        <v>43159</v>
      </c>
      <c r="B60" s="64"/>
      <c r="C60" s="83">
        <v>5.9854191980558928</v>
      </c>
      <c r="D60" s="64">
        <v>6</v>
      </c>
      <c r="E60" s="84">
        <v>4.5</v>
      </c>
      <c r="F60" s="84">
        <v>7.5</v>
      </c>
    </row>
    <row r="61" spans="1:6">
      <c r="A61" s="63">
        <v>43166</v>
      </c>
      <c r="B61" s="64"/>
      <c r="C61" s="83">
        <v>6</v>
      </c>
      <c r="D61" s="64">
        <v>6</v>
      </c>
      <c r="E61" s="84">
        <v>4.5</v>
      </c>
      <c r="F61" s="84">
        <v>7.5</v>
      </c>
    </row>
    <row r="62" spans="1:6">
      <c r="A62" s="63">
        <v>43173</v>
      </c>
      <c r="B62" s="64"/>
      <c r="C62" s="83">
        <v>6</v>
      </c>
      <c r="D62" s="64">
        <v>6</v>
      </c>
      <c r="E62" s="84">
        <v>4.5</v>
      </c>
      <c r="F62" s="84">
        <v>7.5</v>
      </c>
    </row>
    <row r="63" spans="1:6">
      <c r="A63" s="63">
        <v>43180</v>
      </c>
      <c r="B63" s="64"/>
      <c r="C63" s="83">
        <v>6</v>
      </c>
      <c r="D63" s="64">
        <v>6</v>
      </c>
      <c r="E63" s="84">
        <v>4.5</v>
      </c>
      <c r="F63" s="84">
        <v>7.5</v>
      </c>
    </row>
    <row r="64" spans="1:6">
      <c r="A64" s="63">
        <v>43187</v>
      </c>
      <c r="B64" s="64">
        <v>6.02</v>
      </c>
      <c r="C64" s="83">
        <v>6</v>
      </c>
      <c r="D64" s="64">
        <v>6</v>
      </c>
      <c r="E64" s="84">
        <v>4.5</v>
      </c>
      <c r="F64" s="84">
        <v>7.5</v>
      </c>
    </row>
    <row r="65" spans="1:6">
      <c r="A65" s="63">
        <v>43194</v>
      </c>
      <c r="B65" s="64"/>
      <c r="C65" s="83">
        <v>5.9931242274412853</v>
      </c>
      <c r="D65" s="64">
        <v>6</v>
      </c>
      <c r="E65" s="84">
        <v>4.5</v>
      </c>
      <c r="F65" s="84">
        <v>7.5</v>
      </c>
    </row>
    <row r="66" spans="1:6">
      <c r="A66" s="63">
        <v>43201</v>
      </c>
      <c r="B66" s="64"/>
      <c r="C66" s="83">
        <v>5.7975766215253026</v>
      </c>
      <c r="D66" s="64">
        <v>6</v>
      </c>
      <c r="E66" s="84">
        <v>4.5</v>
      </c>
      <c r="F66" s="84">
        <v>7.5</v>
      </c>
    </row>
    <row r="67" spans="1:6">
      <c r="A67" s="63">
        <v>43208</v>
      </c>
      <c r="B67" s="64">
        <v>6.02</v>
      </c>
      <c r="C67" s="83">
        <v>5.9846561584600364</v>
      </c>
      <c r="D67" s="64">
        <v>6</v>
      </c>
      <c r="E67" s="84">
        <v>4.5</v>
      </c>
      <c r="F67" s="84">
        <v>7.5</v>
      </c>
    </row>
    <row r="68" spans="1:6">
      <c r="A68" s="63">
        <v>43215</v>
      </c>
      <c r="B68" s="64">
        <v>6.2953999999999999</v>
      </c>
      <c r="C68" s="83">
        <v>5.97</v>
      </c>
      <c r="D68" s="64">
        <v>6</v>
      </c>
      <c r="E68" s="84">
        <v>4.5</v>
      </c>
      <c r="F68" s="84">
        <v>7.5</v>
      </c>
    </row>
    <row r="69" spans="1:6">
      <c r="A69" s="63">
        <v>43222</v>
      </c>
      <c r="B69" s="64">
        <v>6.72</v>
      </c>
      <c r="C69" s="83">
        <v>6.22</v>
      </c>
      <c r="D69" s="64">
        <v>6</v>
      </c>
      <c r="E69" s="84">
        <v>4.5</v>
      </c>
      <c r="F69" s="84">
        <v>7.5</v>
      </c>
    </row>
    <row r="70" spans="1:6">
      <c r="A70" s="63">
        <v>43230</v>
      </c>
      <c r="B70" s="64">
        <v>6.74</v>
      </c>
      <c r="C70" s="83">
        <v>6.3575452500803253</v>
      </c>
      <c r="D70" s="64">
        <v>6</v>
      </c>
      <c r="E70" s="84">
        <v>4.5</v>
      </c>
      <c r="F70" s="84">
        <v>7.5</v>
      </c>
    </row>
    <row r="71" spans="1:6">
      <c r="A71" s="63">
        <v>43236</v>
      </c>
      <c r="B71" s="64">
        <v>6.3329000000000004</v>
      </c>
      <c r="C71" s="83">
        <v>6.2369926199261991</v>
      </c>
      <c r="D71" s="64">
        <v>6</v>
      </c>
      <c r="E71" s="84">
        <v>4.5</v>
      </c>
      <c r="F71" s="84">
        <v>7.5</v>
      </c>
    </row>
    <row r="72" spans="1:6">
      <c r="A72" s="63">
        <v>43242</v>
      </c>
      <c r="B72" s="64">
        <v>6.0762</v>
      </c>
      <c r="C72" s="83">
        <v>6.1466738732745716</v>
      </c>
      <c r="D72" s="64">
        <v>6</v>
      </c>
      <c r="E72" s="84">
        <v>4.5</v>
      </c>
      <c r="F72" s="84">
        <v>7.5</v>
      </c>
    </row>
    <row r="73" spans="1:6">
      <c r="A73" s="63">
        <v>43249</v>
      </c>
      <c r="B73" s="64">
        <v>6.0975999999999999</v>
      </c>
      <c r="C73" s="83">
        <v>6.1141669406092483</v>
      </c>
      <c r="D73" s="64">
        <v>6</v>
      </c>
      <c r="E73" s="84">
        <v>4.5</v>
      </c>
      <c r="F73" s="84">
        <v>7.5</v>
      </c>
    </row>
    <row r="74" spans="1:6">
      <c r="A74" s="63">
        <v>43257</v>
      </c>
      <c r="B74" s="64">
        <v>6.03</v>
      </c>
      <c r="C74" s="83">
        <v>6.0287004181979471</v>
      </c>
      <c r="D74" s="64">
        <v>6</v>
      </c>
      <c r="E74" s="84">
        <v>4.5</v>
      </c>
      <c r="F74" s="84">
        <v>7.5</v>
      </c>
    </row>
    <row r="75" spans="1:6">
      <c r="A75" s="63">
        <v>43264</v>
      </c>
      <c r="B75" s="64">
        <v>6.1089000000000002</v>
      </c>
      <c r="C75" s="83">
        <v>6.0660363946545353</v>
      </c>
      <c r="D75" s="64">
        <v>6</v>
      </c>
      <c r="E75" s="84">
        <v>4.5</v>
      </c>
      <c r="F75" s="84">
        <v>7.5</v>
      </c>
    </row>
    <row r="76" spans="1:6">
      <c r="A76" s="63">
        <v>43271</v>
      </c>
      <c r="B76" s="64">
        <v>6.2840999999999996</v>
      </c>
      <c r="C76" s="83">
        <v>6.1178801386825157</v>
      </c>
      <c r="D76" s="64">
        <v>6</v>
      </c>
      <c r="E76" s="84">
        <v>4.5</v>
      </c>
      <c r="F76" s="84">
        <v>7.5</v>
      </c>
    </row>
    <row r="77" spans="1:6">
      <c r="A77" s="63">
        <v>43278</v>
      </c>
      <c r="B77" s="64">
        <v>6.3470000000000004</v>
      </c>
      <c r="C77" s="83">
        <v>6.1842472118959106</v>
      </c>
      <c r="D77" s="64">
        <v>6</v>
      </c>
      <c r="E77" s="84">
        <v>4.5</v>
      </c>
      <c r="F77" s="84">
        <v>7.5</v>
      </c>
    </row>
    <row r="78" spans="1:6">
      <c r="A78" s="63">
        <v>43285</v>
      </c>
      <c r="B78" s="64">
        <v>6.32</v>
      </c>
      <c r="C78" s="83">
        <v>6.1740266811870406</v>
      </c>
      <c r="D78" s="64">
        <v>6</v>
      </c>
      <c r="E78" s="84">
        <v>4.5</v>
      </c>
      <c r="F78" s="84">
        <v>7.5</v>
      </c>
    </row>
    <row r="79" spans="1:6">
      <c r="A79" s="63">
        <v>43292</v>
      </c>
      <c r="B79" s="64">
        <v>6.2958999999999996</v>
      </c>
      <c r="C79" s="83">
        <v>6.2080984409356565</v>
      </c>
      <c r="D79" s="64">
        <v>6</v>
      </c>
      <c r="E79" s="84">
        <v>4.5</v>
      </c>
      <c r="F79" s="84">
        <v>7.5</v>
      </c>
    </row>
    <row r="80" spans="1:6">
      <c r="A80" s="63">
        <v>43299</v>
      </c>
      <c r="B80" s="64">
        <v>6.3375000000000004</v>
      </c>
      <c r="C80" s="83">
        <v>6.2756697085663822</v>
      </c>
      <c r="D80" s="64">
        <v>6</v>
      </c>
      <c r="E80" s="84">
        <v>4.5</v>
      </c>
      <c r="F80" s="84">
        <v>7.5</v>
      </c>
    </row>
    <row r="81" spans="1:6">
      <c r="A81" s="63">
        <v>43306</v>
      </c>
      <c r="B81" s="64">
        <v>6.3617999999999997</v>
      </c>
      <c r="C81" s="83">
        <v>6.225542168674699</v>
      </c>
      <c r="D81" s="64">
        <v>6</v>
      </c>
      <c r="E81" s="84">
        <v>4.5</v>
      </c>
      <c r="F81" s="84">
        <v>7.5</v>
      </c>
    </row>
    <row r="82" spans="1:6">
      <c r="A82" s="63">
        <v>43313</v>
      </c>
      <c r="B82" s="64">
        <v>6.2065000000000001</v>
      </c>
      <c r="C82" s="83">
        <v>6.2175656984785617</v>
      </c>
      <c r="D82" s="64">
        <v>6</v>
      </c>
      <c r="E82" s="84">
        <v>4.5</v>
      </c>
      <c r="F82" s="84">
        <v>7.5</v>
      </c>
    </row>
    <row r="83" spans="1:6">
      <c r="A83" s="63">
        <v>43320</v>
      </c>
      <c r="B83" s="64">
        <v>6.1406000000000001</v>
      </c>
      <c r="C83" s="83">
        <v>6.1192982456140355</v>
      </c>
      <c r="D83" s="64">
        <v>6</v>
      </c>
      <c r="E83" s="84">
        <v>4.5</v>
      </c>
      <c r="F83" s="84">
        <v>7.5</v>
      </c>
    </row>
    <row r="84" spans="1:6">
      <c r="A84" s="63">
        <v>43327</v>
      </c>
      <c r="B84" s="64">
        <v>6.23</v>
      </c>
      <c r="C84" s="83">
        <v>6.1504322003178764</v>
      </c>
      <c r="D84" s="64">
        <v>6</v>
      </c>
      <c r="E84" s="84">
        <v>4.5</v>
      </c>
      <c r="F84" s="84">
        <v>7.5</v>
      </c>
    </row>
    <row r="85" spans="1:6">
      <c r="A85" s="63">
        <v>43334</v>
      </c>
      <c r="B85" s="64">
        <v>6.1238999999999999</v>
      </c>
      <c r="C85" s="83">
        <v>6.1831895635915526</v>
      </c>
      <c r="D85" s="64">
        <v>6</v>
      </c>
      <c r="E85" s="84">
        <v>4.5</v>
      </c>
      <c r="F85" s="84">
        <v>7.5</v>
      </c>
    </row>
    <row r="86" spans="1:6">
      <c r="A86" s="63">
        <v>43341</v>
      </c>
      <c r="B86" s="64">
        <v>6.13</v>
      </c>
      <c r="C86" s="83">
        <v>6.15</v>
      </c>
      <c r="D86" s="64">
        <v>6</v>
      </c>
      <c r="E86" s="84">
        <v>4.5</v>
      </c>
      <c r="F86" s="84">
        <v>7.5</v>
      </c>
    </row>
    <row r="87" spans="1:6">
      <c r="A87" s="63">
        <v>43348</v>
      </c>
      <c r="B87" s="64">
        <v>6.09</v>
      </c>
      <c r="C87" s="83">
        <v>6.14</v>
      </c>
      <c r="D87" s="64">
        <v>6</v>
      </c>
      <c r="E87" s="84">
        <v>4.5</v>
      </c>
      <c r="F87" s="84">
        <v>7.5</v>
      </c>
    </row>
    <row r="88" spans="1:6">
      <c r="A88" s="63">
        <v>43355</v>
      </c>
      <c r="B88" s="64">
        <v>6.0777099999999997</v>
      </c>
      <c r="C88" s="83">
        <v>6.15</v>
      </c>
      <c r="D88" s="64">
        <v>6</v>
      </c>
      <c r="E88" s="84">
        <v>4.5</v>
      </c>
      <c r="F88" s="84">
        <v>7.5</v>
      </c>
    </row>
    <row r="89" spans="1:6">
      <c r="A89" s="63">
        <v>43362</v>
      </c>
      <c r="B89" s="64">
        <v>6.0891000000000002</v>
      </c>
      <c r="C89" s="83">
        <v>6.1407030284880024</v>
      </c>
      <c r="D89" s="64">
        <v>6</v>
      </c>
      <c r="E89" s="84">
        <v>4.5</v>
      </c>
      <c r="F89" s="84">
        <v>7.5</v>
      </c>
    </row>
    <row r="90" spans="1:6">
      <c r="A90" s="63">
        <v>43369</v>
      </c>
      <c r="B90" s="64">
        <v>6.1158000000000001</v>
      </c>
      <c r="C90" s="83">
        <v>6.1345191248229183</v>
      </c>
      <c r="D90" s="64">
        <v>6</v>
      </c>
      <c r="E90" s="84">
        <v>4.5</v>
      </c>
      <c r="F90" s="84">
        <v>7.5</v>
      </c>
    </row>
    <row r="91" spans="1:6">
      <c r="A91" s="63">
        <v>43376</v>
      </c>
      <c r="B91" s="64">
        <v>6.07</v>
      </c>
      <c r="C91" s="83">
        <v>6.0758602711157454</v>
      </c>
      <c r="D91" s="64">
        <v>6</v>
      </c>
      <c r="E91" s="84">
        <v>4.5</v>
      </c>
      <c r="F91" s="84">
        <v>7.5</v>
      </c>
    </row>
    <row r="92" spans="1:6">
      <c r="A92" s="63">
        <v>43383</v>
      </c>
      <c r="B92" s="64">
        <v>6.0991</v>
      </c>
      <c r="C92" s="83">
        <v>6.0638725605454971</v>
      </c>
      <c r="D92" s="64">
        <v>6</v>
      </c>
      <c r="E92" s="84">
        <v>4.5</v>
      </c>
      <c r="F92" s="84">
        <v>7.5</v>
      </c>
    </row>
    <row r="93" spans="1:6">
      <c r="A93" s="63">
        <v>43390</v>
      </c>
      <c r="B93" s="64">
        <v>6.1059000000000001</v>
      </c>
      <c r="C93" s="83">
        <v>6.1192257855523158</v>
      </c>
      <c r="D93" s="64">
        <v>6</v>
      </c>
      <c r="E93" s="84">
        <v>4.5</v>
      </c>
      <c r="F93" s="84">
        <v>7.5</v>
      </c>
    </row>
    <row r="94" spans="1:6">
      <c r="A94" s="63">
        <v>43397</v>
      </c>
      <c r="B94" s="64">
        <v>6.1375999999999999</v>
      </c>
      <c r="C94" s="83">
        <v>6.13</v>
      </c>
      <c r="D94" s="64">
        <v>6</v>
      </c>
      <c r="E94" s="84">
        <v>4.5</v>
      </c>
      <c r="F94" s="84">
        <v>7.5</v>
      </c>
    </row>
    <row r="95" spans="1:6">
      <c r="A95" s="63">
        <v>43404</v>
      </c>
      <c r="B95" s="64">
        <v>6.1649000000000003</v>
      </c>
      <c r="C95" s="83">
        <v>6.1475630252100837</v>
      </c>
      <c r="D95" s="64">
        <v>6</v>
      </c>
      <c r="E95" s="84">
        <v>4.5</v>
      </c>
      <c r="F95" s="84">
        <v>7.5</v>
      </c>
    </row>
    <row r="96" spans="1:6">
      <c r="A96" s="63">
        <v>43411</v>
      </c>
      <c r="B96" s="64">
        <v>6.1645000000000003</v>
      </c>
      <c r="C96" s="83">
        <v>6.1538277511961725</v>
      </c>
      <c r="D96" s="64">
        <v>6</v>
      </c>
      <c r="E96" s="84">
        <v>4.5</v>
      </c>
      <c r="F96" s="84">
        <v>7.5</v>
      </c>
    </row>
    <row r="97" spans="1:6">
      <c r="A97" s="63">
        <v>43418</v>
      </c>
      <c r="B97" s="64">
        <v>6.1894999999999998</v>
      </c>
      <c r="C97" s="83">
        <v>6.1533333333333333</v>
      </c>
      <c r="D97" s="64">
        <v>6</v>
      </c>
      <c r="E97" s="84">
        <v>4.5</v>
      </c>
      <c r="F97" s="84">
        <v>7.5</v>
      </c>
    </row>
    <row r="98" spans="1:6">
      <c r="A98" s="63">
        <v>43425</v>
      </c>
      <c r="B98" s="64">
        <v>6.1772</v>
      </c>
      <c r="C98" s="83">
        <v>6.1698630136986301</v>
      </c>
      <c r="D98" s="64">
        <v>6</v>
      </c>
      <c r="E98" s="84">
        <v>4.5</v>
      </c>
      <c r="F98" s="84">
        <v>7.5</v>
      </c>
    </row>
    <row r="99" spans="1:6">
      <c r="A99" s="63">
        <v>43432</v>
      </c>
      <c r="B99" s="64">
        <v>6.1957000000000004</v>
      </c>
      <c r="C99" s="83">
        <v>6.2091416813639038</v>
      </c>
      <c r="D99" s="64">
        <v>6</v>
      </c>
      <c r="E99" s="84">
        <v>4.5</v>
      </c>
      <c r="F99" s="84">
        <v>7.5</v>
      </c>
    </row>
    <row r="100" spans="1:6">
      <c r="A100" s="63">
        <v>43439</v>
      </c>
      <c r="B100" s="64">
        <v>6.2080000000000002</v>
      </c>
      <c r="C100" s="83">
        <v>6.1951086956521735</v>
      </c>
      <c r="D100" s="64">
        <v>6</v>
      </c>
      <c r="E100" s="84">
        <v>4.5</v>
      </c>
      <c r="F100" s="84">
        <v>7.5</v>
      </c>
    </row>
    <row r="101" spans="1:6">
      <c r="A101" s="63">
        <v>43446</v>
      </c>
      <c r="B101" s="64">
        <v>6.1848000000000001</v>
      </c>
      <c r="C101" s="83">
        <v>6.233770992366412</v>
      </c>
      <c r="D101" s="64">
        <v>6</v>
      </c>
      <c r="E101" s="84">
        <v>4.5</v>
      </c>
      <c r="F101" s="84">
        <v>7.5</v>
      </c>
    </row>
    <row r="102" spans="1:6">
      <c r="A102" s="63">
        <v>43453</v>
      </c>
      <c r="B102" s="64">
        <v>6.2054999999999998</v>
      </c>
      <c r="C102" s="83">
        <v>6.2431917211328978</v>
      </c>
      <c r="D102" s="64">
        <v>6</v>
      </c>
      <c r="E102" s="84">
        <v>4.5</v>
      </c>
      <c r="F102" s="84">
        <v>7.5</v>
      </c>
    </row>
    <row r="103" spans="1:6">
      <c r="A103" s="63">
        <v>43460</v>
      </c>
      <c r="B103" s="64">
        <v>6.19</v>
      </c>
      <c r="C103" s="83">
        <v>6.2190794096978212</v>
      </c>
      <c r="D103" s="64">
        <v>6</v>
      </c>
      <c r="E103" s="84">
        <v>4.5</v>
      </c>
      <c r="F103" s="84">
        <v>7.5</v>
      </c>
    </row>
    <row r="104" spans="1:6">
      <c r="A104" s="63">
        <v>43474</v>
      </c>
      <c r="B104" s="64">
        <v>6.1890000000000001</v>
      </c>
      <c r="C104" s="83">
        <v>6.18</v>
      </c>
      <c r="D104" s="64">
        <v>6</v>
      </c>
      <c r="E104" s="84">
        <v>4.5</v>
      </c>
      <c r="F104" s="84">
        <v>7.5</v>
      </c>
    </row>
    <row r="105" spans="1:6">
      <c r="A105" s="63">
        <v>43481</v>
      </c>
      <c r="B105" s="64">
        <v>6.1487999999999996</v>
      </c>
      <c r="C105" s="83">
        <v>6.1661837151388781</v>
      </c>
      <c r="D105" s="64">
        <v>6</v>
      </c>
      <c r="E105" s="84">
        <v>4.5</v>
      </c>
      <c r="F105" s="84">
        <v>7.5</v>
      </c>
    </row>
    <row r="106" spans="1:6">
      <c r="A106" s="63">
        <v>43488</v>
      </c>
      <c r="B106" s="64">
        <v>6.1308999999999996</v>
      </c>
      <c r="C106" s="83">
        <v>6.1546624389659828</v>
      </c>
      <c r="D106" s="64">
        <v>6</v>
      </c>
      <c r="E106" s="84">
        <v>4.5</v>
      </c>
      <c r="F106" s="84">
        <v>7.5</v>
      </c>
    </row>
    <row r="107" spans="1:6">
      <c r="A107" s="63">
        <v>43495</v>
      </c>
      <c r="B107" s="64">
        <v>5.8731999999999998</v>
      </c>
      <c r="C107" s="83">
        <v>6.05</v>
      </c>
      <c r="D107" s="64">
        <v>5.75</v>
      </c>
      <c r="E107" s="84">
        <v>4.25</v>
      </c>
      <c r="F107" s="84">
        <v>7.25</v>
      </c>
    </row>
    <row r="108" spans="1:6">
      <c r="A108" s="63">
        <v>43502</v>
      </c>
      <c r="B108" s="64">
        <v>5.8270999999999997</v>
      </c>
      <c r="C108" s="83">
        <v>5.8128192290592038</v>
      </c>
      <c r="D108" s="64">
        <v>5.75</v>
      </c>
      <c r="E108" s="84">
        <v>4.25</v>
      </c>
      <c r="F108" s="84">
        <v>7.25</v>
      </c>
    </row>
    <row r="109" spans="1:6">
      <c r="A109" s="63">
        <v>43509</v>
      </c>
      <c r="B109" s="64">
        <v>5.8521999999999998</v>
      </c>
      <c r="C109" s="83">
        <v>5.7245196060798778</v>
      </c>
      <c r="D109" s="64">
        <v>5.75</v>
      </c>
      <c r="E109" s="84">
        <v>4.25</v>
      </c>
      <c r="F109" s="84">
        <v>7.25</v>
      </c>
    </row>
    <row r="110" spans="1:6">
      <c r="A110" s="63">
        <v>43516</v>
      </c>
      <c r="B110" s="64">
        <v>5.8295000000000003</v>
      </c>
      <c r="C110" s="83">
        <v>5.8182928327098447</v>
      </c>
      <c r="D110" s="64">
        <v>5.75</v>
      </c>
      <c r="E110" s="84">
        <v>4.25</v>
      </c>
      <c r="F110" s="84">
        <v>7.25</v>
      </c>
    </row>
    <row r="111" spans="1:6">
      <c r="A111" s="63">
        <v>43523</v>
      </c>
      <c r="B111" s="64">
        <v>5.8215000000000003</v>
      </c>
      <c r="C111" s="83">
        <v>5.8258644487620828</v>
      </c>
      <c r="D111" s="64">
        <v>5.75</v>
      </c>
      <c r="E111" s="84">
        <v>4.25</v>
      </c>
      <c r="F111" s="84">
        <v>7.25</v>
      </c>
    </row>
    <row r="112" spans="1:6">
      <c r="A112" s="63">
        <v>43530</v>
      </c>
      <c r="B112" s="64">
        <v>5.8072999999999997</v>
      </c>
      <c r="C112" s="83">
        <v>5.7906085945487487</v>
      </c>
      <c r="D112" s="64">
        <v>5.75</v>
      </c>
      <c r="E112" s="84">
        <v>4.25</v>
      </c>
      <c r="F112" s="84">
        <v>7.25</v>
      </c>
    </row>
    <row r="113" spans="1:6">
      <c r="A113" s="63">
        <v>43537</v>
      </c>
      <c r="B113" s="64">
        <v>5.8365</v>
      </c>
      <c r="C113" s="83">
        <v>5.7622013095987645</v>
      </c>
      <c r="D113" s="64">
        <v>5.75</v>
      </c>
      <c r="E113" s="84">
        <v>4.25</v>
      </c>
      <c r="F113" s="84">
        <v>7.25</v>
      </c>
    </row>
    <row r="114" spans="1:6">
      <c r="A114" s="63">
        <v>43544</v>
      </c>
      <c r="B114" s="64">
        <v>5.8543000000000003</v>
      </c>
      <c r="C114" s="83">
        <v>5.84</v>
      </c>
      <c r="D114" s="64">
        <v>5.75</v>
      </c>
      <c r="E114" s="84">
        <v>4.25</v>
      </c>
      <c r="F114" s="84">
        <v>7.25</v>
      </c>
    </row>
    <row r="115" spans="1:6">
      <c r="A115" s="63">
        <v>43551</v>
      </c>
      <c r="B115" s="64">
        <v>5.9100999999999999</v>
      </c>
      <c r="C115" s="83">
        <v>5.9402980046405487</v>
      </c>
      <c r="D115" s="64">
        <v>5.75</v>
      </c>
      <c r="E115" s="84">
        <v>4.25</v>
      </c>
      <c r="F115" s="84">
        <v>7.25</v>
      </c>
    </row>
    <row r="116" spans="1:6">
      <c r="A116" s="63">
        <v>43558</v>
      </c>
      <c r="B116" s="64">
        <v>5.8362999999999996</v>
      </c>
      <c r="C116" s="83">
        <v>5.9202920516783912</v>
      </c>
      <c r="D116" s="64">
        <v>5.75</v>
      </c>
      <c r="E116" s="84">
        <v>4.25</v>
      </c>
      <c r="F116" s="84">
        <v>7.25</v>
      </c>
    </row>
    <row r="117" spans="1:6">
      <c r="A117" s="63">
        <v>43565</v>
      </c>
      <c r="B117" s="64">
        <v>5.8845000000000001</v>
      </c>
      <c r="C117" s="83">
        <v>5.8915724039079738</v>
      </c>
      <c r="D117" s="64">
        <v>5.75</v>
      </c>
      <c r="E117" s="84">
        <v>4.25</v>
      </c>
      <c r="F117" s="84">
        <v>7.25</v>
      </c>
    </row>
    <row r="118" spans="1:6">
      <c r="A118" s="63">
        <v>43572</v>
      </c>
      <c r="B118" s="64">
        <v>5.9</v>
      </c>
      <c r="C118" s="83">
        <v>5.99</v>
      </c>
      <c r="D118" s="64">
        <v>5.75</v>
      </c>
      <c r="E118" s="84">
        <v>4.25</v>
      </c>
      <c r="F118" s="84">
        <v>7.25</v>
      </c>
    </row>
    <row r="119" spans="1:6">
      <c r="A119" s="63">
        <v>43579</v>
      </c>
      <c r="B119" s="64">
        <v>5.8917999999999999</v>
      </c>
      <c r="C119" s="83">
        <v>5.9893093531815866</v>
      </c>
      <c r="D119" s="64">
        <v>5.75</v>
      </c>
      <c r="E119" s="84">
        <v>4.25</v>
      </c>
      <c r="F119" s="84">
        <v>7.25</v>
      </c>
    </row>
    <row r="120" spans="1:6">
      <c r="A120" s="63">
        <v>43586</v>
      </c>
      <c r="B120" s="64">
        <v>5.8655999999999997</v>
      </c>
      <c r="C120" s="83">
        <v>5.8999571916138267</v>
      </c>
      <c r="D120" s="64">
        <v>5.75</v>
      </c>
      <c r="E120" s="84">
        <v>4.25</v>
      </c>
      <c r="F120" s="84">
        <v>7.25</v>
      </c>
    </row>
    <row r="121" spans="1:6">
      <c r="A121" s="63">
        <v>43593</v>
      </c>
      <c r="B121" s="64">
        <v>5.83</v>
      </c>
      <c r="C121" s="83">
        <v>5.86</v>
      </c>
      <c r="D121" s="64">
        <v>5.75</v>
      </c>
      <c r="E121" s="84">
        <v>4.25</v>
      </c>
      <c r="F121" s="84">
        <v>7.25</v>
      </c>
    </row>
    <row r="122" spans="1:6">
      <c r="A122" s="63">
        <v>43600</v>
      </c>
      <c r="B122" s="64">
        <v>5.8545999999999996</v>
      </c>
      <c r="C122" s="83">
        <v>5.75</v>
      </c>
      <c r="D122" s="64">
        <v>5.75</v>
      </c>
      <c r="E122" s="84">
        <v>4.25</v>
      </c>
      <c r="F122" s="84">
        <v>7.25</v>
      </c>
    </row>
    <row r="123" spans="1:6">
      <c r="A123" s="63">
        <v>43607</v>
      </c>
      <c r="B123" s="64">
        <v>5.8369999999999997</v>
      </c>
      <c r="C123" s="83">
        <v>5.8449213239207376</v>
      </c>
      <c r="D123" s="64">
        <v>5.75</v>
      </c>
      <c r="E123" s="84">
        <v>4.25</v>
      </c>
      <c r="F123" s="84">
        <v>7.25</v>
      </c>
    </row>
    <row r="124" spans="1:6">
      <c r="A124" s="63">
        <v>43614</v>
      </c>
      <c r="B124" s="64">
        <v>5.8221999999999996</v>
      </c>
      <c r="C124" s="83">
        <v>5.8203349747512965</v>
      </c>
      <c r="D124" s="64">
        <v>5.75</v>
      </c>
      <c r="E124" s="84">
        <v>4.25</v>
      </c>
      <c r="F124" s="84">
        <v>7.25</v>
      </c>
    </row>
    <row r="125" spans="1:6">
      <c r="A125" s="63">
        <v>43621</v>
      </c>
      <c r="B125" s="64">
        <v>5.8293999999999997</v>
      </c>
      <c r="C125" s="83">
        <v>5.84</v>
      </c>
      <c r="D125" s="64">
        <v>5.75</v>
      </c>
      <c r="E125" s="84">
        <v>4.25</v>
      </c>
      <c r="F125" s="84">
        <v>7.25</v>
      </c>
    </row>
    <row r="126" spans="1:6">
      <c r="A126" s="63">
        <v>43628</v>
      </c>
      <c r="B126" s="64">
        <v>5.8301999999999996</v>
      </c>
      <c r="C126" s="83">
        <v>5.8146849424778315</v>
      </c>
      <c r="D126" s="64">
        <v>5.75</v>
      </c>
      <c r="E126" s="84">
        <v>4.25</v>
      </c>
      <c r="F126" s="84">
        <v>7.25</v>
      </c>
    </row>
    <row r="127" spans="1:6">
      <c r="A127" s="63">
        <v>43635</v>
      </c>
      <c r="B127" s="64">
        <v>5.82</v>
      </c>
      <c r="C127" s="83">
        <v>5.807754884596033</v>
      </c>
      <c r="D127" s="64">
        <v>5.75</v>
      </c>
      <c r="E127" s="84">
        <v>4.25</v>
      </c>
      <c r="F127" s="84">
        <v>7.25</v>
      </c>
    </row>
    <row r="128" spans="1:6">
      <c r="A128" s="63">
        <v>43642</v>
      </c>
      <c r="B128" s="64">
        <v>5.8746</v>
      </c>
      <c r="C128" s="83">
        <v>5.9012247558221507</v>
      </c>
      <c r="D128" s="64">
        <v>5.75</v>
      </c>
      <c r="E128" s="84">
        <v>4.25</v>
      </c>
      <c r="F128" s="84">
        <v>7.25</v>
      </c>
    </row>
    <row r="129" spans="1:6">
      <c r="A129" s="63">
        <v>43649</v>
      </c>
      <c r="B129" s="64">
        <v>5.8163999999999998</v>
      </c>
      <c r="C129" s="83">
        <v>5.84</v>
      </c>
      <c r="D129" s="64">
        <v>5.75</v>
      </c>
      <c r="E129" s="84">
        <v>4.25</v>
      </c>
      <c r="F129" s="84">
        <v>7.25</v>
      </c>
    </row>
    <row r="130" spans="1:6">
      <c r="A130" s="63">
        <v>43656</v>
      </c>
      <c r="B130" s="64">
        <v>5.8456000000000001</v>
      </c>
      <c r="C130" s="83">
        <v>5.7454281083844663</v>
      </c>
      <c r="D130" s="64">
        <v>5.75</v>
      </c>
      <c r="E130" s="84">
        <v>4.25</v>
      </c>
      <c r="F130" s="84">
        <v>7.25</v>
      </c>
    </row>
    <row r="131" spans="1:6">
      <c r="A131" s="63">
        <v>43663</v>
      </c>
      <c r="B131" s="64">
        <v>5.8647</v>
      </c>
      <c r="C131" s="83">
        <v>5.8554104516965362</v>
      </c>
      <c r="D131" s="64">
        <v>5.75</v>
      </c>
      <c r="E131" s="84">
        <v>4.25</v>
      </c>
      <c r="F131" s="84">
        <v>7.25</v>
      </c>
    </row>
    <row r="132" spans="1:6">
      <c r="A132" s="63">
        <v>43670</v>
      </c>
      <c r="B132" s="64">
        <v>5.84</v>
      </c>
      <c r="C132" s="83">
        <v>5.8201493911435902</v>
      </c>
      <c r="D132" s="64">
        <v>5.75</v>
      </c>
      <c r="E132" s="84">
        <v>4.25</v>
      </c>
      <c r="F132" s="84">
        <v>7.25</v>
      </c>
    </row>
    <row r="133" spans="1:6">
      <c r="A133" s="63">
        <v>43677</v>
      </c>
      <c r="B133" s="64">
        <v>5.8512000000000004</v>
      </c>
      <c r="C133" s="83">
        <v>5.8090873400077303</v>
      </c>
      <c r="D133" s="64">
        <v>5.75</v>
      </c>
      <c r="E133" s="84">
        <v>4.25</v>
      </c>
      <c r="F133" s="84">
        <v>7.25</v>
      </c>
    </row>
    <row r="134" spans="1:6">
      <c r="A134" s="63">
        <v>43684</v>
      </c>
      <c r="B134" s="64">
        <v>5.8356000000000003</v>
      </c>
      <c r="C134" s="83">
        <v>5.8227331556615054</v>
      </c>
      <c r="D134" s="64">
        <v>5.75</v>
      </c>
      <c r="E134" s="84">
        <v>4.25</v>
      </c>
      <c r="F134" s="84">
        <v>7.25</v>
      </c>
    </row>
    <row r="135" spans="1:6">
      <c r="A135" s="63">
        <v>43691</v>
      </c>
      <c r="B135" s="64">
        <v>5.84</v>
      </c>
      <c r="C135" s="83">
        <v>5.82</v>
      </c>
      <c r="D135" s="64">
        <v>5.75</v>
      </c>
      <c r="E135" s="84">
        <v>4.25</v>
      </c>
      <c r="F135" s="84">
        <v>7.25</v>
      </c>
    </row>
    <row r="136" spans="1:6">
      <c r="A136" s="63">
        <v>43698</v>
      </c>
      <c r="B136" s="64">
        <v>5.85</v>
      </c>
      <c r="C136" s="83">
        <v>5.83</v>
      </c>
      <c r="D136" s="64">
        <v>5.75</v>
      </c>
      <c r="E136" s="84">
        <v>4.25</v>
      </c>
      <c r="F136" s="84">
        <v>7.25</v>
      </c>
    </row>
    <row r="137" spans="1:6">
      <c r="A137" s="63">
        <v>43705</v>
      </c>
      <c r="B137" s="64">
        <v>5.8471000000000002</v>
      </c>
      <c r="C137" s="83">
        <v>5.8418996547308115</v>
      </c>
      <c r="D137" s="64">
        <v>5.75</v>
      </c>
      <c r="E137" s="84">
        <v>4.25</v>
      </c>
      <c r="F137" s="84">
        <v>7.25</v>
      </c>
    </row>
    <row r="138" spans="1:6">
      <c r="A138" s="63">
        <v>43712</v>
      </c>
      <c r="B138" s="64">
        <v>5.8448000000000002</v>
      </c>
      <c r="C138" s="83">
        <v>5.8407804821314304</v>
      </c>
      <c r="D138" s="64">
        <v>5.75</v>
      </c>
      <c r="E138" s="84">
        <v>4.25</v>
      </c>
      <c r="F138" s="84">
        <v>7.25</v>
      </c>
    </row>
    <row r="139" spans="1:6">
      <c r="A139" s="63">
        <v>43719</v>
      </c>
      <c r="B139" s="64">
        <v>5.6417999999999999</v>
      </c>
      <c r="C139" s="83">
        <v>5.6670726230894246</v>
      </c>
      <c r="D139" s="64">
        <v>5.5</v>
      </c>
      <c r="E139" s="84">
        <v>4</v>
      </c>
      <c r="F139" s="84">
        <v>7</v>
      </c>
    </row>
    <row r="140" spans="1:6">
      <c r="A140" s="63">
        <v>43726</v>
      </c>
      <c r="B140" s="64">
        <v>5.6178999999999997</v>
      </c>
      <c r="C140" s="83">
        <v>5.6117567330943636</v>
      </c>
      <c r="D140" s="64">
        <v>5.5</v>
      </c>
      <c r="E140" s="84">
        <v>4</v>
      </c>
      <c r="F140" s="84">
        <v>7</v>
      </c>
    </row>
    <row r="141" spans="1:6">
      <c r="A141" s="63">
        <v>43733</v>
      </c>
      <c r="B141" s="64">
        <v>5.6574999999999998</v>
      </c>
      <c r="C141" s="83">
        <v>5.6205719446555644</v>
      </c>
      <c r="D141" s="64">
        <v>5.5</v>
      </c>
      <c r="E141" s="84">
        <v>4</v>
      </c>
      <c r="F141" s="84">
        <v>7</v>
      </c>
    </row>
    <row r="142" spans="1:6">
      <c r="A142" s="63">
        <v>43740</v>
      </c>
      <c r="B142" s="64">
        <v>5.6417000000000002</v>
      </c>
      <c r="C142" s="83">
        <v>5.5941583899577267</v>
      </c>
      <c r="D142" s="64">
        <v>5.5</v>
      </c>
      <c r="E142" s="84">
        <v>4</v>
      </c>
      <c r="F142" s="84">
        <v>7</v>
      </c>
    </row>
    <row r="143" spans="1:6">
      <c r="A143" s="63">
        <v>43747</v>
      </c>
      <c r="B143" s="64">
        <v>5.6257000000000001</v>
      </c>
      <c r="C143" s="83">
        <v>5.5793678099980566</v>
      </c>
      <c r="D143" s="64">
        <v>5.5</v>
      </c>
      <c r="E143" s="84">
        <v>4</v>
      </c>
      <c r="F143" s="84">
        <v>7</v>
      </c>
    </row>
    <row r="144" spans="1:6">
      <c r="A144" s="63">
        <v>43754</v>
      </c>
      <c r="B144" s="64">
        <v>5.5979000000000001</v>
      </c>
      <c r="C144" s="83">
        <v>5.596229629404248</v>
      </c>
      <c r="D144" s="64">
        <v>5.5</v>
      </c>
      <c r="E144" s="84">
        <v>4</v>
      </c>
      <c r="F144" s="84">
        <v>7</v>
      </c>
    </row>
    <row r="145" spans="1:6">
      <c r="A145" s="63">
        <v>43761</v>
      </c>
      <c r="B145" s="64">
        <v>5.6109</v>
      </c>
      <c r="C145" s="83">
        <v>5.5950981689261852</v>
      </c>
      <c r="D145" s="64">
        <v>5.5</v>
      </c>
      <c r="E145" s="84">
        <v>4</v>
      </c>
      <c r="F145" s="84">
        <v>7</v>
      </c>
    </row>
    <row r="146" spans="1:6">
      <c r="A146" s="63">
        <v>43768</v>
      </c>
      <c r="B146" s="64">
        <v>5.6036999999999999</v>
      </c>
      <c r="C146" s="83">
        <v>5.5953969121890248</v>
      </c>
      <c r="D146" s="64">
        <v>5.5</v>
      </c>
      <c r="E146" s="84">
        <v>4</v>
      </c>
      <c r="F146" s="84">
        <v>7</v>
      </c>
    </row>
    <row r="147" spans="1:6">
      <c r="A147" s="63">
        <v>43775</v>
      </c>
      <c r="B147" s="64">
        <v>5.5660999999999996</v>
      </c>
      <c r="C147" s="83">
        <v>5.537875519210302</v>
      </c>
      <c r="D147" s="64">
        <v>5.5</v>
      </c>
      <c r="E147" s="84">
        <v>4</v>
      </c>
      <c r="F147" s="84">
        <v>7</v>
      </c>
    </row>
    <row r="148" spans="1:6">
      <c r="A148" s="63">
        <v>43782</v>
      </c>
      <c r="B148" s="64">
        <v>5.58</v>
      </c>
      <c r="C148" s="83">
        <v>5.4195369096192447</v>
      </c>
      <c r="D148" s="64">
        <v>5.5</v>
      </c>
      <c r="E148" s="84">
        <v>4</v>
      </c>
      <c r="F148" s="84">
        <v>7</v>
      </c>
    </row>
    <row r="149" spans="1:6">
      <c r="A149" s="63">
        <v>43789</v>
      </c>
      <c r="B149" s="64">
        <v>5.5776000000000003</v>
      </c>
      <c r="C149" s="83">
        <v>5.5471635190014927</v>
      </c>
      <c r="D149" s="64">
        <v>5.5</v>
      </c>
      <c r="E149" s="84">
        <v>4</v>
      </c>
      <c r="F149" s="84">
        <v>7</v>
      </c>
    </row>
    <row r="150" spans="1:6">
      <c r="A150" s="63">
        <v>43796</v>
      </c>
      <c r="B150" s="64">
        <v>5.6077000000000004</v>
      </c>
      <c r="C150" s="83">
        <v>5.5571906945800453</v>
      </c>
      <c r="D150" s="64">
        <v>5.5</v>
      </c>
      <c r="E150" s="84">
        <v>4</v>
      </c>
      <c r="F150" s="84">
        <v>7</v>
      </c>
    </row>
    <row r="151" spans="1:6">
      <c r="A151" s="63">
        <v>43803</v>
      </c>
      <c r="B151" s="64">
        <v>5.6371000000000002</v>
      </c>
      <c r="C151" s="83">
        <v>5.5506721155914978</v>
      </c>
      <c r="D151" s="64">
        <v>5.5</v>
      </c>
      <c r="E151" s="84">
        <v>4</v>
      </c>
      <c r="F151" s="84">
        <v>7</v>
      </c>
    </row>
    <row r="152" spans="1:6">
      <c r="A152" s="63">
        <v>43810</v>
      </c>
      <c r="B152" s="64">
        <v>5.6555999999999997</v>
      </c>
      <c r="C152" s="83">
        <v>5.55</v>
      </c>
      <c r="D152" s="64">
        <v>5.5</v>
      </c>
      <c r="E152" s="84">
        <v>4</v>
      </c>
      <c r="F152" s="84">
        <v>7</v>
      </c>
    </row>
    <row r="153" spans="1:6">
      <c r="A153" s="63">
        <v>43817</v>
      </c>
      <c r="B153" s="64">
        <v>5.6614000000000004</v>
      </c>
      <c r="C153" s="83">
        <v>5.5962933720911927</v>
      </c>
      <c r="D153" s="64">
        <v>5.5</v>
      </c>
      <c r="E153" s="84">
        <v>4</v>
      </c>
      <c r="F153" s="84">
        <v>7</v>
      </c>
    </row>
    <row r="154" spans="1:6">
      <c r="A154" s="63">
        <v>43824</v>
      </c>
      <c r="B154" s="64">
        <v>5.6547000000000001</v>
      </c>
      <c r="C154" s="83">
        <v>5.57</v>
      </c>
      <c r="D154" s="64">
        <v>5.5</v>
      </c>
      <c r="E154" s="84">
        <v>4</v>
      </c>
      <c r="F154" s="84">
        <v>7</v>
      </c>
    </row>
    <row r="155" spans="1:6">
      <c r="A155" s="63">
        <v>43829</v>
      </c>
      <c r="B155" s="64">
        <v>5.6988000000000003</v>
      </c>
      <c r="C155" s="83">
        <v>5.5328100542664567</v>
      </c>
      <c r="D155" s="64">
        <v>5.5</v>
      </c>
      <c r="E155" s="84">
        <v>4</v>
      </c>
      <c r="F155" s="84">
        <v>7</v>
      </c>
    </row>
    <row r="156" spans="1:6">
      <c r="A156" s="63">
        <v>43838</v>
      </c>
      <c r="B156" s="64">
        <v>5.6435000000000004</v>
      </c>
      <c r="C156" s="83">
        <v>5.475380695768516</v>
      </c>
      <c r="D156" s="64">
        <v>5.5</v>
      </c>
      <c r="E156" s="84">
        <v>4</v>
      </c>
      <c r="F156" s="84">
        <v>7</v>
      </c>
    </row>
    <row r="157" spans="1:6">
      <c r="A157" s="63">
        <v>43845</v>
      </c>
      <c r="B157" s="64">
        <v>5.6520000000000001</v>
      </c>
      <c r="C157" s="83">
        <v>5.5751006793786813</v>
      </c>
      <c r="D157" s="64">
        <v>5.5</v>
      </c>
      <c r="E157" s="84">
        <v>4</v>
      </c>
      <c r="F157" s="84">
        <v>7</v>
      </c>
    </row>
    <row r="158" spans="1:6">
      <c r="A158" s="63">
        <v>43852</v>
      </c>
      <c r="B158" s="64">
        <v>5.6627999999999998</v>
      </c>
      <c r="C158" s="83">
        <v>5.5676166111481358</v>
      </c>
      <c r="D158" s="64">
        <v>5.5</v>
      </c>
      <c r="E158" s="84">
        <v>4</v>
      </c>
      <c r="F158" s="84">
        <v>7</v>
      </c>
    </row>
    <row r="159" spans="1:6">
      <c r="A159" s="63">
        <v>43859</v>
      </c>
      <c r="B159" s="64">
        <v>5.6718000000000002</v>
      </c>
      <c r="C159" s="83">
        <v>5.6065227271971851</v>
      </c>
      <c r="D159" s="64">
        <v>5.5</v>
      </c>
      <c r="E159" s="84">
        <v>4</v>
      </c>
      <c r="F159" s="84">
        <v>7</v>
      </c>
    </row>
    <row r="160" spans="1:6">
      <c r="A160" s="63">
        <v>43866</v>
      </c>
      <c r="B160" s="64">
        <v>5.6215000000000002</v>
      </c>
      <c r="C160" s="83">
        <v>5.577755403542179</v>
      </c>
      <c r="D160" s="64">
        <v>5.5</v>
      </c>
      <c r="E160" s="84">
        <v>4</v>
      </c>
      <c r="F160" s="84">
        <v>7</v>
      </c>
    </row>
    <row r="161" spans="1:6">
      <c r="A161" s="63">
        <v>43873</v>
      </c>
      <c r="B161" s="64">
        <v>5.6394000000000002</v>
      </c>
      <c r="C161" s="83">
        <v>5.4766489324738332</v>
      </c>
      <c r="D161" s="64">
        <v>5.5</v>
      </c>
      <c r="E161" s="84">
        <v>4</v>
      </c>
      <c r="F161" s="84">
        <v>7</v>
      </c>
    </row>
    <row r="162" spans="1:6">
      <c r="A162" s="63">
        <v>43880</v>
      </c>
      <c r="B162" s="64">
        <v>5.6044</v>
      </c>
      <c r="C162" s="83">
        <v>5.5722343346760672</v>
      </c>
      <c r="D162" s="64">
        <v>5.5</v>
      </c>
      <c r="E162" s="84">
        <v>4</v>
      </c>
      <c r="F162" s="84">
        <v>7</v>
      </c>
    </row>
    <row r="163" spans="1:6">
      <c r="A163" s="63">
        <v>43887</v>
      </c>
      <c r="B163" s="64">
        <v>5.6044</v>
      </c>
      <c r="C163" s="83">
        <v>5.56</v>
      </c>
      <c r="D163" s="64">
        <v>5.5</v>
      </c>
      <c r="E163" s="84">
        <v>4</v>
      </c>
      <c r="F163" s="84">
        <v>7</v>
      </c>
    </row>
    <row r="164" spans="1:6">
      <c r="A164" s="63">
        <v>43894</v>
      </c>
      <c r="B164" s="64">
        <v>5.5686999999999998</v>
      </c>
      <c r="C164" s="83">
        <v>5.5258448851085307</v>
      </c>
      <c r="D164" s="64">
        <v>5.5</v>
      </c>
      <c r="E164" s="84">
        <v>4</v>
      </c>
      <c r="F164" s="84">
        <v>7</v>
      </c>
    </row>
    <row r="165" spans="1:6">
      <c r="A165" s="63">
        <v>43901</v>
      </c>
      <c r="B165" s="64">
        <v>5.5808999999999997</v>
      </c>
      <c r="C165" s="83">
        <v>5.4546563657904565</v>
      </c>
      <c r="D165" s="64">
        <v>5.5</v>
      </c>
      <c r="E165" s="84">
        <v>4</v>
      </c>
      <c r="F165" s="84">
        <v>7</v>
      </c>
    </row>
    <row r="166" spans="1:6">
      <c r="A166" s="63">
        <v>43908</v>
      </c>
      <c r="B166" s="64">
        <v>5.4010999999999996</v>
      </c>
      <c r="C166" s="83">
        <v>5.25</v>
      </c>
      <c r="D166" s="64">
        <v>5.25</v>
      </c>
      <c r="E166" s="84">
        <v>3.75</v>
      </c>
      <c r="F166" s="84">
        <v>6.75</v>
      </c>
    </row>
    <row r="167" spans="1:6">
      <c r="A167" s="63">
        <v>43915</v>
      </c>
      <c r="B167" s="64">
        <v>5.42</v>
      </c>
      <c r="C167" s="83">
        <v>5.3948897220931826</v>
      </c>
      <c r="D167" s="64">
        <v>5.25</v>
      </c>
      <c r="E167" s="84">
        <v>3.75</v>
      </c>
      <c r="F167" s="84">
        <v>6.75</v>
      </c>
    </row>
    <row r="168" spans="1:6">
      <c r="A168" s="63">
        <v>43922</v>
      </c>
      <c r="B168" s="64">
        <v>5.4532999999999996</v>
      </c>
      <c r="C168" s="83">
        <v>5.3144781144181197</v>
      </c>
      <c r="D168" s="64">
        <v>5.25</v>
      </c>
      <c r="E168" s="84">
        <v>3.75</v>
      </c>
      <c r="F168" s="84">
        <v>6.75</v>
      </c>
    </row>
    <row r="169" spans="1:6">
      <c r="A169" s="63">
        <v>43929</v>
      </c>
      <c r="B169" s="64">
        <v>5.3922999999999996</v>
      </c>
      <c r="C169" s="83">
        <v>5.2881424284647833</v>
      </c>
      <c r="D169" s="64">
        <v>5.25</v>
      </c>
      <c r="E169" s="84">
        <v>3.75</v>
      </c>
      <c r="F169" s="84">
        <v>6.75</v>
      </c>
    </row>
    <row r="170" spans="1:6">
      <c r="A170" s="63">
        <v>43936</v>
      </c>
      <c r="B170" s="64">
        <v>5.4227999999999996</v>
      </c>
      <c r="C170" s="83">
        <v>5.2678692632695965</v>
      </c>
      <c r="D170" s="64">
        <v>5.25</v>
      </c>
      <c r="E170" s="84">
        <v>3.75</v>
      </c>
      <c r="F170" s="84">
        <v>6.75</v>
      </c>
    </row>
    <row r="171" spans="1:6">
      <c r="A171" s="63">
        <v>43943</v>
      </c>
      <c r="B171" s="64">
        <v>5.4207999999999998</v>
      </c>
      <c r="C171" s="83">
        <v>5.3433022070178104</v>
      </c>
      <c r="D171" s="64">
        <v>5.25</v>
      </c>
      <c r="E171" s="84">
        <v>3.75</v>
      </c>
      <c r="F171" s="84">
        <v>6.75</v>
      </c>
    </row>
    <row r="172" spans="1:6">
      <c r="A172" s="63">
        <v>43950</v>
      </c>
      <c r="B172" s="64">
        <v>5.18</v>
      </c>
      <c r="C172" s="83">
        <v>5.1371072181305157</v>
      </c>
      <c r="D172" s="64">
        <v>5</v>
      </c>
      <c r="E172" s="84">
        <v>3.5</v>
      </c>
      <c r="F172" s="84">
        <v>6.5</v>
      </c>
    </row>
    <row r="173" spans="1:6">
      <c r="A173" s="63">
        <v>43957</v>
      </c>
      <c r="B173" s="64">
        <v>5.1624999999999996</v>
      </c>
      <c r="C173" s="83">
        <v>5.08457449190856</v>
      </c>
      <c r="D173" s="64">
        <v>5</v>
      </c>
      <c r="E173" s="84">
        <v>3.5</v>
      </c>
      <c r="F173" s="84">
        <v>6.5</v>
      </c>
    </row>
    <row r="174" spans="1:6">
      <c r="A174" s="63">
        <v>43964</v>
      </c>
      <c r="B174" s="64">
        <v>5.1741999999999999</v>
      </c>
      <c r="C174" s="83">
        <v>5.0263901494140155</v>
      </c>
      <c r="D174" s="64">
        <v>5</v>
      </c>
      <c r="E174" s="84">
        <v>3.5</v>
      </c>
      <c r="F174" s="84">
        <v>6.5</v>
      </c>
    </row>
    <row r="175" spans="1:6">
      <c r="A175" s="63">
        <v>43971</v>
      </c>
      <c r="B175" s="64">
        <v>5.2241</v>
      </c>
      <c r="C175" s="83">
        <v>5.1752846097997471</v>
      </c>
      <c r="D175" s="64">
        <v>5</v>
      </c>
      <c r="E175" s="84">
        <v>3.5</v>
      </c>
      <c r="F175" s="84">
        <v>6.5</v>
      </c>
    </row>
    <row r="176" spans="1:6">
      <c r="A176" s="63">
        <v>43978</v>
      </c>
      <c r="B176" s="64">
        <v>5.2241</v>
      </c>
      <c r="C176" s="83">
        <v>5.1752846097997471</v>
      </c>
      <c r="D176" s="64">
        <v>5</v>
      </c>
      <c r="E176" s="84">
        <v>3.5</v>
      </c>
      <c r="F176" s="84">
        <v>6.5</v>
      </c>
    </row>
    <row r="177" spans="1:6">
      <c r="A177" s="63">
        <v>43985</v>
      </c>
      <c r="B177" s="64">
        <v>5.1571999999999996</v>
      </c>
      <c r="C177" s="83">
        <v>5.1486587382478968</v>
      </c>
      <c r="D177" s="64">
        <v>5</v>
      </c>
      <c r="E177" s="84">
        <v>3.5</v>
      </c>
      <c r="F177" s="84">
        <v>6.5</v>
      </c>
    </row>
    <row r="178" spans="1:6">
      <c r="A178" s="63">
        <v>43992</v>
      </c>
      <c r="B178" s="64">
        <v>5.1391</v>
      </c>
      <c r="C178" s="83">
        <v>5.09</v>
      </c>
      <c r="D178" s="64">
        <v>5</v>
      </c>
      <c r="E178" s="84">
        <v>3.5</v>
      </c>
      <c r="F178" s="84">
        <v>6.5</v>
      </c>
    </row>
    <row r="179" spans="1:6">
      <c r="A179" s="63">
        <v>43999</v>
      </c>
      <c r="B179" s="64">
        <v>4.6524000000000001</v>
      </c>
      <c r="C179" s="83">
        <v>4.6524903459415725</v>
      </c>
      <c r="D179" s="64">
        <v>4.5</v>
      </c>
      <c r="E179" s="84">
        <v>3</v>
      </c>
      <c r="F179" s="84">
        <v>6</v>
      </c>
    </row>
    <row r="180" spans="1:6">
      <c r="A180" s="63">
        <v>44006</v>
      </c>
      <c r="B180" s="64">
        <v>4.6763000000000003</v>
      </c>
      <c r="C180" s="83">
        <v>4.6218349115572446</v>
      </c>
      <c r="D180" s="64">
        <v>4.5</v>
      </c>
      <c r="E180" s="84">
        <v>3</v>
      </c>
      <c r="F180" s="84">
        <v>6</v>
      </c>
    </row>
    <row r="181" spans="1:6">
      <c r="A181" s="63">
        <v>44013</v>
      </c>
      <c r="B181" s="64">
        <v>4.6083999999999996</v>
      </c>
      <c r="C181" s="83">
        <v>4.6302491198938878</v>
      </c>
      <c r="D181" s="64">
        <v>4.5</v>
      </c>
      <c r="E181" s="84">
        <v>3</v>
      </c>
      <c r="F181" s="84">
        <v>6</v>
      </c>
    </row>
    <row r="182" spans="1:6">
      <c r="A182" s="63">
        <v>44020</v>
      </c>
      <c r="B182" s="64">
        <v>4.5579999999999998</v>
      </c>
      <c r="C182" s="83">
        <v>4.5136174886469149</v>
      </c>
      <c r="D182" s="64">
        <v>4.5</v>
      </c>
      <c r="E182" s="84">
        <v>3</v>
      </c>
      <c r="F182" s="84">
        <v>6</v>
      </c>
    </row>
    <row r="183" spans="1:6">
      <c r="A183" s="63">
        <v>44027</v>
      </c>
      <c r="B183" s="64">
        <v>4.6585999999999999</v>
      </c>
      <c r="C183" s="83">
        <v>4.403913758973399</v>
      </c>
      <c r="D183" s="64">
        <v>4.5</v>
      </c>
      <c r="E183" s="84">
        <v>3</v>
      </c>
      <c r="F183" s="84">
        <v>6</v>
      </c>
    </row>
    <row r="184" spans="1:6">
      <c r="A184" s="63">
        <v>44034</v>
      </c>
      <c r="B184" s="64">
        <v>4.6186999999999996</v>
      </c>
      <c r="C184" s="83">
        <v>4.6428864085541788</v>
      </c>
      <c r="D184" s="64">
        <v>4.5</v>
      </c>
      <c r="E184" s="84">
        <v>3</v>
      </c>
      <c r="F184" s="84">
        <v>6</v>
      </c>
    </row>
    <row r="185" spans="1:6">
      <c r="A185" s="63">
        <v>44041</v>
      </c>
      <c r="B185" s="64">
        <v>4.5968</v>
      </c>
      <c r="C185" s="83">
        <v>4.6185148060946712</v>
      </c>
      <c r="D185" s="64">
        <v>4.5</v>
      </c>
      <c r="E185" s="84">
        <v>3</v>
      </c>
      <c r="F185" s="84">
        <v>6</v>
      </c>
    </row>
    <row r="186" spans="1:6">
      <c r="A186" s="63">
        <v>44048</v>
      </c>
      <c r="B186" s="64">
        <v>4.5843999999999996</v>
      </c>
      <c r="C186" s="83">
        <v>4.5627335724088001</v>
      </c>
      <c r="D186" s="64">
        <v>4.5</v>
      </c>
      <c r="E186" s="84">
        <v>3</v>
      </c>
      <c r="F186" s="84">
        <v>6</v>
      </c>
    </row>
    <row r="187" spans="1:6">
      <c r="A187" s="63">
        <v>44055</v>
      </c>
      <c r="B187" s="64">
        <v>4.6215999999999999</v>
      </c>
      <c r="C187" s="83">
        <v>4.6003259326497306</v>
      </c>
      <c r="D187" s="64">
        <v>4.5</v>
      </c>
      <c r="E187" s="84">
        <v>3</v>
      </c>
      <c r="F187" s="84">
        <v>6</v>
      </c>
    </row>
    <row r="188" spans="1:6">
      <c r="A188" s="63">
        <v>44062</v>
      </c>
      <c r="B188" s="64">
        <v>4.5945</v>
      </c>
      <c r="C188" s="83">
        <v>4.6190329096674008</v>
      </c>
      <c r="D188" s="64">
        <v>4.5</v>
      </c>
      <c r="E188" s="84">
        <v>3</v>
      </c>
      <c r="F188" s="84">
        <v>6</v>
      </c>
    </row>
    <row r="189" spans="1:6">
      <c r="A189" s="63">
        <v>44069</v>
      </c>
      <c r="B189" s="64">
        <v>4.5896999999999997</v>
      </c>
      <c r="C189" s="83">
        <v>4.612938509941598</v>
      </c>
      <c r="D189" s="64">
        <v>4.5</v>
      </c>
      <c r="E189" s="84">
        <v>3</v>
      </c>
      <c r="F189" s="84">
        <v>6</v>
      </c>
    </row>
    <row r="190" spans="1:6">
      <c r="A190" s="63">
        <v>44076</v>
      </c>
      <c r="B190" s="64">
        <v>4.5949999999999998</v>
      </c>
      <c r="C190" s="83">
        <v>4.5688688602141587</v>
      </c>
      <c r="D190" s="64">
        <v>4.5</v>
      </c>
      <c r="E190" s="84">
        <v>3</v>
      </c>
      <c r="F190" s="84">
        <v>6</v>
      </c>
    </row>
    <row r="191" spans="1:6">
      <c r="A191" s="63">
        <v>44083</v>
      </c>
      <c r="B191" s="64">
        <v>4.5728999999999997</v>
      </c>
      <c r="C191" s="83">
        <v>4.5664460066339183</v>
      </c>
      <c r="D191" s="64">
        <v>4.5</v>
      </c>
      <c r="E191" s="84">
        <v>3</v>
      </c>
      <c r="F191" s="84">
        <v>6</v>
      </c>
    </row>
    <row r="192" spans="1:6">
      <c r="A192" s="63">
        <v>44090</v>
      </c>
      <c r="B192" s="64">
        <v>4.3284000000000002</v>
      </c>
      <c r="C192" s="83">
        <v>4.2097593573002516</v>
      </c>
      <c r="D192" s="64">
        <v>4.25</v>
      </c>
      <c r="E192" s="84">
        <v>2.75</v>
      </c>
      <c r="F192" s="84">
        <v>5.75</v>
      </c>
    </row>
    <row r="193" spans="1:6">
      <c r="A193" s="63">
        <v>44097</v>
      </c>
      <c r="B193" s="64">
        <v>4.3257000000000003</v>
      </c>
      <c r="C193" s="83">
        <v>4.3616011093810059</v>
      </c>
      <c r="D193" s="64">
        <v>4.25</v>
      </c>
      <c r="E193" s="84">
        <v>2.75</v>
      </c>
      <c r="F193" s="84">
        <v>5.75</v>
      </c>
    </row>
    <row r="194" spans="1:6">
      <c r="A194" s="63">
        <v>44104</v>
      </c>
      <c r="B194" s="64">
        <v>4.3662999999999998</v>
      </c>
      <c r="C194" s="83">
        <v>4.2911489061419577</v>
      </c>
      <c r="D194" s="64">
        <v>4.25</v>
      </c>
      <c r="E194" s="84">
        <v>2.75</v>
      </c>
      <c r="F194" s="84">
        <v>5.75</v>
      </c>
    </row>
    <row r="195" spans="1:6">
      <c r="A195" s="63">
        <v>44111</v>
      </c>
      <c r="B195" s="64">
        <v>4.3277000000000001</v>
      </c>
      <c r="C195" s="83">
        <v>4.3247328941561722</v>
      </c>
      <c r="D195" s="64">
        <v>4.25</v>
      </c>
      <c r="E195" s="84">
        <v>2.75</v>
      </c>
      <c r="F195" s="84">
        <v>5.75</v>
      </c>
    </row>
    <row r="196" spans="1:6">
      <c r="A196" s="63">
        <v>44118</v>
      </c>
      <c r="B196" s="64">
        <v>4.3193000000000001</v>
      </c>
      <c r="C196" s="83">
        <v>4.0809621390872879</v>
      </c>
      <c r="D196" s="64">
        <v>4.25</v>
      </c>
      <c r="E196" s="84">
        <v>2.75</v>
      </c>
      <c r="F196" s="84">
        <v>5.75</v>
      </c>
    </row>
    <row r="197" spans="1:6">
      <c r="A197" s="63">
        <v>44125</v>
      </c>
      <c r="B197" s="64">
        <v>4.3094999999999999</v>
      </c>
      <c r="C197" s="83">
        <v>4.3561106393289535</v>
      </c>
      <c r="D197" s="64">
        <v>4.25</v>
      </c>
      <c r="E197" s="84">
        <v>2.75</v>
      </c>
      <c r="F197" s="84">
        <v>5.75</v>
      </c>
    </row>
    <row r="198" spans="1:6">
      <c r="A198" s="63">
        <v>44132</v>
      </c>
      <c r="B198" s="64">
        <v>4.3129</v>
      </c>
      <c r="C198" s="83">
        <v>4.3346487573917605</v>
      </c>
      <c r="D198" s="64">
        <v>4.25</v>
      </c>
      <c r="E198" s="84">
        <v>2.75</v>
      </c>
      <c r="F198" s="84">
        <v>5.75</v>
      </c>
    </row>
    <row r="199" spans="1:6">
      <c r="A199" s="63">
        <v>44139</v>
      </c>
      <c r="B199" s="64">
        <v>4.3018000000000001</v>
      </c>
      <c r="C199" s="83">
        <v>4.3892896849110263</v>
      </c>
      <c r="D199" s="64">
        <v>4.25</v>
      </c>
      <c r="E199" s="84">
        <v>2.75</v>
      </c>
      <c r="F199" s="84">
        <v>5.75</v>
      </c>
    </row>
    <row r="200" spans="1:6">
      <c r="A200" s="63">
        <v>44146</v>
      </c>
      <c r="B200" s="64">
        <v>4.3018000000000001</v>
      </c>
      <c r="C200" s="83">
        <v>4.2164521830903956</v>
      </c>
      <c r="D200" s="64">
        <v>4.25</v>
      </c>
      <c r="E200" s="84">
        <v>2.75</v>
      </c>
      <c r="F200" s="84">
        <v>5.75</v>
      </c>
    </row>
    <row r="201" spans="1:6">
      <c r="A201" s="63">
        <v>44153</v>
      </c>
      <c r="B201" s="64">
        <v>4.3010000000000002</v>
      </c>
      <c r="C201" s="83">
        <v>4.326621475367463</v>
      </c>
      <c r="D201" s="64">
        <v>4.25</v>
      </c>
      <c r="E201" s="84">
        <v>2.75</v>
      </c>
      <c r="F201" s="84">
        <v>5.75</v>
      </c>
    </row>
    <row r="202" spans="1:6">
      <c r="A202" s="63">
        <v>44160</v>
      </c>
      <c r="B202" s="64">
        <v>4.3207000000000004</v>
      </c>
      <c r="C202" s="83">
        <v>4.3229679215176722</v>
      </c>
      <c r="D202" s="64">
        <v>4.25</v>
      </c>
      <c r="E202" s="84">
        <v>2.75</v>
      </c>
      <c r="F202" s="84">
        <v>5.75</v>
      </c>
    </row>
    <row r="203" spans="1:6">
      <c r="A203" s="63">
        <v>44167</v>
      </c>
      <c r="B203" s="64">
        <v>4.2930000000000001</v>
      </c>
      <c r="C203" s="83">
        <v>4.316035286591716</v>
      </c>
      <c r="D203" s="64">
        <v>4.25</v>
      </c>
      <c r="E203" s="84">
        <v>2.75</v>
      </c>
      <c r="F203" s="84">
        <v>5.75</v>
      </c>
    </row>
    <row r="204" spans="1:6">
      <c r="A204" s="63">
        <v>44174</v>
      </c>
      <c r="B204" s="64">
        <v>4.306</v>
      </c>
      <c r="C204" s="83">
        <v>4.28</v>
      </c>
      <c r="D204" s="64">
        <v>4.25</v>
      </c>
      <c r="E204" s="84">
        <v>2.75</v>
      </c>
      <c r="F204" s="84">
        <v>5.75</v>
      </c>
    </row>
    <row r="205" spans="1:6">
      <c r="A205" s="63">
        <v>44181</v>
      </c>
      <c r="B205" s="64">
        <v>5.4139999999999997</v>
      </c>
      <c r="C205" s="83">
        <v>5.4410350043820106</v>
      </c>
      <c r="D205" s="64">
        <v>5.25</v>
      </c>
      <c r="E205" s="84">
        <v>3.75</v>
      </c>
      <c r="F205" s="84">
        <v>6.75</v>
      </c>
    </row>
    <row r="206" spans="1:6">
      <c r="A206" s="63">
        <v>44188</v>
      </c>
      <c r="B206" s="64">
        <v>5.4524999999999997</v>
      </c>
      <c r="C206" s="83">
        <v>5.4671620190968238</v>
      </c>
      <c r="D206" s="64">
        <v>5.25</v>
      </c>
      <c r="E206" s="84">
        <v>3.75</v>
      </c>
      <c r="F206" s="84">
        <v>6.75</v>
      </c>
    </row>
    <row r="207" spans="1:6">
      <c r="A207" s="63">
        <v>44195</v>
      </c>
      <c r="B207" s="64">
        <v>5.5835999999999997</v>
      </c>
      <c r="C207" s="83">
        <v>5.549497161661411</v>
      </c>
      <c r="D207" s="64">
        <v>5.25</v>
      </c>
      <c r="E207" s="84">
        <v>3.75</v>
      </c>
      <c r="F207" s="84">
        <v>6.75</v>
      </c>
    </row>
    <row r="208" spans="1:6">
      <c r="A208" s="63">
        <v>44204</v>
      </c>
      <c r="B208" s="64">
        <v>5.4767000000000001</v>
      </c>
      <c r="C208" s="83">
        <v>5.4168161801892802</v>
      </c>
      <c r="D208" s="64">
        <v>5.25</v>
      </c>
      <c r="E208" s="84">
        <v>3.75</v>
      </c>
      <c r="F208" s="84">
        <v>6.75</v>
      </c>
    </row>
    <row r="209" spans="1:6">
      <c r="A209" s="63">
        <v>44209</v>
      </c>
      <c r="B209" s="64">
        <v>5.5444000000000004</v>
      </c>
      <c r="C209" s="83">
        <v>5.5594589038551812</v>
      </c>
      <c r="D209" s="64">
        <v>5.25</v>
      </c>
      <c r="E209" s="84">
        <v>3.75</v>
      </c>
      <c r="F209" s="84">
        <v>6.75</v>
      </c>
    </row>
    <row r="210" spans="1:6">
      <c r="A210" s="63">
        <v>44216</v>
      </c>
      <c r="B210" s="64">
        <v>5.4527999999999999</v>
      </c>
      <c r="C210" s="83">
        <v>5.4916286861656474</v>
      </c>
      <c r="D210" s="64">
        <v>5.25</v>
      </c>
      <c r="E210" s="84">
        <v>3.75</v>
      </c>
      <c r="F210" s="84">
        <v>6.75</v>
      </c>
    </row>
    <row r="211" spans="1:6">
      <c r="A211" s="63">
        <v>44223</v>
      </c>
      <c r="B211" s="64">
        <v>5.3888999999999996</v>
      </c>
      <c r="C211" s="83">
        <v>5.368214101429845</v>
      </c>
      <c r="D211" s="64">
        <v>5.25</v>
      </c>
      <c r="E211" s="84">
        <v>3.75</v>
      </c>
      <c r="F211" s="84">
        <v>6.75</v>
      </c>
    </row>
    <row r="212" spans="1:6">
      <c r="A212" s="63">
        <v>44230</v>
      </c>
      <c r="B212" s="64">
        <v>5.6105999999999998</v>
      </c>
      <c r="C212" s="83">
        <v>5.6158036259752953</v>
      </c>
      <c r="D212" s="64">
        <v>5.5</v>
      </c>
      <c r="E212" s="84">
        <v>4</v>
      </c>
      <c r="F212" s="84">
        <v>7</v>
      </c>
    </row>
    <row r="213" spans="1:6">
      <c r="A213" s="63">
        <v>44237</v>
      </c>
      <c r="B213" s="64">
        <v>5.609</v>
      </c>
      <c r="C213" s="83">
        <v>5.5132378866191143</v>
      </c>
      <c r="D213" s="64">
        <v>5.5</v>
      </c>
      <c r="E213" s="84">
        <v>4</v>
      </c>
      <c r="F213" s="84">
        <v>7</v>
      </c>
    </row>
    <row r="214" spans="1:6">
      <c r="A214" s="63">
        <v>44244</v>
      </c>
      <c r="B214" s="64">
        <v>5.6058000000000003</v>
      </c>
      <c r="C214" s="83">
        <v>5.6715907371046876</v>
      </c>
      <c r="D214" s="64">
        <v>5.5</v>
      </c>
      <c r="E214" s="84">
        <v>4</v>
      </c>
      <c r="F214" s="84">
        <v>7</v>
      </c>
    </row>
    <row r="215" spans="1:6">
      <c r="A215" s="63">
        <v>44251</v>
      </c>
      <c r="B215" s="64">
        <v>5.6135000000000002</v>
      </c>
      <c r="C215" s="83">
        <v>5.6136056903557252</v>
      </c>
      <c r="D215" s="64">
        <v>5.5</v>
      </c>
      <c r="E215" s="84">
        <v>4</v>
      </c>
      <c r="F215" s="84">
        <v>7</v>
      </c>
    </row>
    <row r="216" spans="1:6">
      <c r="A216" s="63">
        <v>44258</v>
      </c>
      <c r="B216" s="64">
        <v>5.6035000000000004</v>
      </c>
      <c r="C216" s="83">
        <v>5.6286686784298743</v>
      </c>
      <c r="D216" s="64">
        <v>5.5</v>
      </c>
      <c r="E216" s="84">
        <v>4</v>
      </c>
      <c r="F216" s="84">
        <v>7</v>
      </c>
    </row>
    <row r="217" spans="1:6">
      <c r="A217" s="63">
        <v>44265</v>
      </c>
      <c r="B217" s="64">
        <v>5.6120999999999999</v>
      </c>
      <c r="C217" s="83">
        <v>5.618704581948581</v>
      </c>
      <c r="D217" s="64">
        <v>5.5</v>
      </c>
      <c r="E217" s="84">
        <v>4</v>
      </c>
      <c r="F217" s="84">
        <v>7</v>
      </c>
    </row>
    <row r="218" spans="1:6">
      <c r="A218" s="63">
        <v>44272</v>
      </c>
      <c r="B218" s="64">
        <v>5.6254999999999997</v>
      </c>
      <c r="C218" s="83">
        <v>5.4232775375525293</v>
      </c>
      <c r="D218" s="64">
        <v>5.5</v>
      </c>
      <c r="E218" s="84">
        <v>4</v>
      </c>
      <c r="F218" s="84">
        <v>7</v>
      </c>
    </row>
    <row r="219" spans="1:6">
      <c r="A219" s="63">
        <v>44279</v>
      </c>
      <c r="B219" s="64">
        <v>5.5968999999999998</v>
      </c>
      <c r="C219" s="83">
        <v>5.6791322403481566</v>
      </c>
      <c r="D219" s="64">
        <v>5.5</v>
      </c>
      <c r="E219" s="84">
        <v>4</v>
      </c>
      <c r="F219" s="84">
        <v>7</v>
      </c>
    </row>
    <row r="220" spans="1:6" ht="15.75" customHeight="1">
      <c r="A220" s="63">
        <v>44286</v>
      </c>
      <c r="B220" s="64">
        <v>5.6435724770642199</v>
      </c>
      <c r="C220" s="83">
        <v>5.6726330602870814</v>
      </c>
      <c r="D220" s="64">
        <v>5.5</v>
      </c>
      <c r="E220" s="84">
        <v>4</v>
      </c>
      <c r="F220" s="84">
        <v>7</v>
      </c>
    </row>
    <row r="221" spans="1:6" hidden="1">
      <c r="A221" s="103">
        <v>44293</v>
      </c>
      <c r="B221" s="104">
        <v>5.5875000000000004</v>
      </c>
      <c r="C221" s="105">
        <v>5.6258424066919721</v>
      </c>
      <c r="D221" s="104">
        <v>5.5</v>
      </c>
      <c r="E221" s="106">
        <v>4</v>
      </c>
      <c r="F221" s="106">
        <v>7</v>
      </c>
    </row>
    <row r="222" spans="1:6" ht="15.75" customHeight="1">
      <c r="A222" s="63">
        <v>44300</v>
      </c>
      <c r="B222" s="64">
        <v>5.6128999999999998</v>
      </c>
      <c r="C222" s="83">
        <v>5.2701892753044604</v>
      </c>
      <c r="D222" s="64">
        <v>5.5</v>
      </c>
      <c r="E222" s="84">
        <v>4</v>
      </c>
      <c r="F222" s="84">
        <v>7</v>
      </c>
    </row>
    <row r="223" spans="1:6" ht="15.75" customHeight="1">
      <c r="A223" s="63">
        <v>44307</v>
      </c>
      <c r="B223" s="64">
        <v>5.6363000000000003</v>
      </c>
      <c r="C223" s="83">
        <v>5.6</v>
      </c>
      <c r="D223" s="64">
        <v>5.5</v>
      </c>
      <c r="E223" s="84">
        <v>4</v>
      </c>
      <c r="F223" s="84">
        <v>7</v>
      </c>
    </row>
    <row r="224" spans="1:6" ht="15.75" customHeight="1">
      <c r="A224" s="63">
        <v>44314</v>
      </c>
      <c r="B224" s="64">
        <v>5.8842891891891895</v>
      </c>
      <c r="C224" s="83">
        <v>6.0817786190601542</v>
      </c>
      <c r="D224" s="64">
        <v>5.5</v>
      </c>
      <c r="E224" s="84">
        <v>4</v>
      </c>
      <c r="F224" s="84">
        <v>7</v>
      </c>
    </row>
    <row r="225" spans="1:6" ht="15.75" customHeight="1">
      <c r="A225" s="63">
        <v>44321</v>
      </c>
      <c r="B225" s="64">
        <v>6.5331000000000001</v>
      </c>
      <c r="C225" s="83">
        <v>6.5580160013073954</v>
      </c>
      <c r="D225" s="64">
        <v>6</v>
      </c>
      <c r="E225" s="84">
        <v>4.5</v>
      </c>
      <c r="F225" s="84">
        <v>7.5</v>
      </c>
    </row>
    <row r="226" spans="1:6" ht="15.75" customHeight="1">
      <c r="A226" s="63">
        <v>44328</v>
      </c>
      <c r="B226" s="64">
        <v>6.6927274905422447</v>
      </c>
      <c r="C226" s="83">
        <v>6.5845253072049292</v>
      </c>
      <c r="D226" s="64">
        <v>6</v>
      </c>
      <c r="E226" s="84">
        <v>4.5</v>
      </c>
      <c r="F226" s="84">
        <v>7.5</v>
      </c>
    </row>
    <row r="227" spans="1:6" ht="15.75" customHeight="1">
      <c r="A227" s="63">
        <v>44335</v>
      </c>
      <c r="B227" s="64">
        <v>6.8192000000000004</v>
      </c>
      <c r="C227" s="83">
        <v>6.8552832663412318</v>
      </c>
      <c r="D227" s="64">
        <v>6</v>
      </c>
      <c r="E227" s="84">
        <v>4.5</v>
      </c>
      <c r="F227" s="84">
        <v>7.5</v>
      </c>
    </row>
    <row r="228" spans="1:6" ht="15.75" customHeight="1">
      <c r="A228" s="63">
        <v>44342</v>
      </c>
      <c r="B228" s="64">
        <v>6.7970032258064519</v>
      </c>
      <c r="C228" s="83">
        <v>6.9915832132603315</v>
      </c>
      <c r="D228" s="64">
        <v>6</v>
      </c>
      <c r="E228" s="84">
        <v>4.5</v>
      </c>
      <c r="F228" s="84">
        <v>7.5</v>
      </c>
    </row>
    <row r="229" spans="1:6" ht="15.75" customHeight="1">
      <c r="A229" s="63">
        <v>44349</v>
      </c>
      <c r="B229" s="64">
        <v>6.7149999999999999</v>
      </c>
      <c r="C229" s="83">
        <v>7.0000000000000009</v>
      </c>
      <c r="D229" s="64">
        <v>6</v>
      </c>
      <c r="E229" s="84">
        <v>4.5</v>
      </c>
      <c r="F229" s="84">
        <v>7.5</v>
      </c>
    </row>
    <row r="230" spans="1:6" ht="15.75" customHeight="1">
      <c r="A230" s="63">
        <v>44356</v>
      </c>
      <c r="B230" s="64">
        <v>6.5175999999999998</v>
      </c>
      <c r="C230" s="83">
        <v>6.0393030242425993</v>
      </c>
      <c r="D230" s="64">
        <v>6</v>
      </c>
      <c r="E230" s="84">
        <v>4.5</v>
      </c>
      <c r="F230" s="84">
        <v>7.5</v>
      </c>
    </row>
    <row r="231" spans="1:6" ht="15.75" customHeight="1">
      <c r="A231" s="63">
        <v>44363</v>
      </c>
      <c r="B231" s="64">
        <v>6.9901</v>
      </c>
      <c r="C231" s="83"/>
      <c r="D231" s="64">
        <v>6.5</v>
      </c>
      <c r="E231" s="84">
        <v>5</v>
      </c>
      <c r="F231" s="84">
        <v>8</v>
      </c>
    </row>
    <row r="232" spans="1:6" ht="15.75" customHeight="1">
      <c r="A232" s="63">
        <v>44370</v>
      </c>
      <c r="B232" s="64">
        <v>6.8855000000000004</v>
      </c>
      <c r="C232" s="83"/>
      <c r="D232" s="64">
        <v>6.5</v>
      </c>
      <c r="E232" s="84">
        <v>5</v>
      </c>
      <c r="F232" s="84">
        <v>8</v>
      </c>
    </row>
    <row r="233" spans="1:6" ht="15.75" customHeight="1">
      <c r="A233" s="63">
        <v>44377</v>
      </c>
      <c r="B233" s="64">
        <v>7.1645000000000003</v>
      </c>
      <c r="C233" s="83">
        <v>6.7</v>
      </c>
      <c r="D233" s="64">
        <v>6.5</v>
      </c>
      <c r="E233" s="84">
        <v>5</v>
      </c>
      <c r="F233" s="84">
        <v>8</v>
      </c>
    </row>
    <row r="234" spans="1:6" ht="15.75" customHeight="1">
      <c r="A234" s="63">
        <v>44384</v>
      </c>
      <c r="B234" s="64">
        <v>6.9141000000000004</v>
      </c>
      <c r="C234" s="83">
        <v>6.5</v>
      </c>
      <c r="D234" s="64">
        <v>6.5</v>
      </c>
      <c r="E234" s="84">
        <v>5</v>
      </c>
      <c r="F234" s="84">
        <v>8</v>
      </c>
    </row>
    <row r="235" spans="1:6" ht="15.75" customHeight="1">
      <c r="A235" s="63">
        <v>44391</v>
      </c>
      <c r="B235" s="64">
        <v>6.8966000000000003</v>
      </c>
      <c r="C235" s="83">
        <v>6.9794642857142861</v>
      </c>
      <c r="D235" s="64">
        <v>6.5</v>
      </c>
      <c r="E235" s="84">
        <v>5</v>
      </c>
      <c r="F235" s="84">
        <v>8</v>
      </c>
    </row>
    <row r="236" spans="1:6" ht="15.75" customHeight="1">
      <c r="A236" s="63">
        <v>44398</v>
      </c>
      <c r="B236" s="64">
        <v>6.9466000000000001</v>
      </c>
      <c r="C236" s="83">
        <v>7.2499999999999991</v>
      </c>
      <c r="D236" s="64">
        <v>6.5</v>
      </c>
      <c r="E236" s="84">
        <v>5</v>
      </c>
      <c r="F236" s="84">
        <v>8</v>
      </c>
    </row>
    <row r="237" spans="1:6" ht="15.75" customHeight="1">
      <c r="A237" s="63">
        <v>44405</v>
      </c>
      <c r="B237" s="64">
        <v>7.0122</v>
      </c>
      <c r="C237" s="83">
        <v>7.1544543429844083</v>
      </c>
      <c r="D237" s="64">
        <v>6.5</v>
      </c>
      <c r="E237" s="84">
        <v>5</v>
      </c>
      <c r="F237" s="84">
        <v>8</v>
      </c>
    </row>
    <row r="238" spans="1:6" ht="15.75" customHeight="1">
      <c r="A238" s="63">
        <v>44412</v>
      </c>
      <c r="B238" s="64">
        <v>7.3554000000000004</v>
      </c>
      <c r="C238" s="83"/>
      <c r="D238" s="64">
        <v>7</v>
      </c>
      <c r="E238" s="84">
        <v>5.5</v>
      </c>
      <c r="F238" s="84">
        <v>8.5</v>
      </c>
    </row>
    <row r="239" spans="1:6" ht="15.75" customHeight="1">
      <c r="A239" s="63">
        <v>44419</v>
      </c>
      <c r="B239" s="64">
        <v>7.3535000000000004</v>
      </c>
      <c r="C239" s="83">
        <v>7.1047661870503598</v>
      </c>
      <c r="D239" s="64">
        <v>7</v>
      </c>
      <c r="E239" s="84">
        <v>5.5</v>
      </c>
      <c r="F239" s="84">
        <v>8.5</v>
      </c>
    </row>
    <row r="240" spans="1:6" ht="15.75" customHeight="1">
      <c r="A240" s="63">
        <v>44426</v>
      </c>
      <c r="B240" s="64">
        <v>7.28</v>
      </c>
      <c r="C240" s="83"/>
      <c r="D240" s="64">
        <v>7</v>
      </c>
      <c r="E240" s="84">
        <v>5.5</v>
      </c>
      <c r="F240" s="84">
        <v>8.5</v>
      </c>
    </row>
    <row r="241" spans="1:6" ht="15.75" customHeight="1">
      <c r="A241" s="63">
        <v>44433</v>
      </c>
      <c r="B241" s="64">
        <v>7.3630000000000004</v>
      </c>
      <c r="C241" s="83">
        <v>7.2260841998478318</v>
      </c>
      <c r="D241" s="64">
        <v>7</v>
      </c>
      <c r="E241" s="84">
        <v>5.5</v>
      </c>
      <c r="F241" s="84">
        <v>8.5</v>
      </c>
    </row>
    <row r="242" spans="1:6" ht="15.75" customHeight="1">
      <c r="A242" s="63">
        <v>44440</v>
      </c>
      <c r="B242" s="64">
        <v>7.4103000000000003</v>
      </c>
      <c r="C242" s="83">
        <v>7.25</v>
      </c>
      <c r="D242" s="64">
        <v>7</v>
      </c>
      <c r="E242" s="84">
        <v>5.5</v>
      </c>
      <c r="F242" s="84">
        <v>8.5</v>
      </c>
    </row>
    <row r="243" spans="1:6" ht="15.75" customHeight="1">
      <c r="A243" s="63">
        <v>44447</v>
      </c>
      <c r="B243" s="64">
        <v>7.2805</v>
      </c>
      <c r="C243" s="83">
        <v>7.4</v>
      </c>
      <c r="D243" s="64">
        <v>7</v>
      </c>
      <c r="E243" s="84">
        <v>5.5</v>
      </c>
      <c r="F243" s="84">
        <v>8.5</v>
      </c>
    </row>
    <row r="244" spans="1:6" ht="15.75" customHeight="1">
      <c r="A244" s="63">
        <v>44454</v>
      </c>
      <c r="B244" s="64">
        <v>7.5259999999999998</v>
      </c>
      <c r="C244" s="83">
        <v>6.8835101978089268</v>
      </c>
      <c r="D244" s="64">
        <v>7.25</v>
      </c>
      <c r="E244" s="84">
        <v>5.75</v>
      </c>
      <c r="F244" s="84">
        <v>8.75</v>
      </c>
    </row>
    <row r="245" spans="1:6" ht="15.75" customHeight="1">
      <c r="A245" s="63">
        <v>44461</v>
      </c>
      <c r="B245" s="64">
        <v>7.5583</v>
      </c>
      <c r="C245" s="83"/>
      <c r="D245" s="64">
        <v>7.25</v>
      </c>
      <c r="E245" s="84">
        <v>5.75</v>
      </c>
      <c r="F245" s="84">
        <v>8.75</v>
      </c>
    </row>
    <row r="246" spans="1:6" ht="15.75" customHeight="1">
      <c r="A246" s="63">
        <v>44468</v>
      </c>
      <c r="B246" s="64">
        <v>7.6387999999999998</v>
      </c>
      <c r="C246" s="83"/>
      <c r="D246" s="64">
        <v>7.25</v>
      </c>
      <c r="E246" s="84">
        <v>5.75</v>
      </c>
      <c r="F246" s="84">
        <v>8.75</v>
      </c>
    </row>
    <row r="247" spans="1:6" ht="15.75" customHeight="1">
      <c r="A247" s="63">
        <v>44475</v>
      </c>
      <c r="B247" s="64">
        <v>7.6393000000000004</v>
      </c>
      <c r="C247" s="83">
        <v>7.8352686794470117</v>
      </c>
      <c r="D247" s="64">
        <v>7.25</v>
      </c>
      <c r="E247" s="84">
        <v>5.75</v>
      </c>
      <c r="F247" s="84">
        <v>8.75</v>
      </c>
    </row>
    <row r="248" spans="1:6" ht="15.75" customHeight="1">
      <c r="A248" s="63">
        <v>44482</v>
      </c>
      <c r="B248" s="64">
        <v>7.5929000000000002</v>
      </c>
      <c r="C248" s="83"/>
      <c r="D248" s="64">
        <v>7.25</v>
      </c>
      <c r="E248" s="84">
        <v>5.75</v>
      </c>
      <c r="F248" s="84">
        <v>8.75</v>
      </c>
    </row>
    <row r="249" spans="1:6" ht="15.75" customHeight="1">
      <c r="A249" s="63">
        <v>44489</v>
      </c>
      <c r="B249" s="64">
        <v>7.4794</v>
      </c>
      <c r="C249" s="83"/>
      <c r="D249" s="64">
        <v>7.25</v>
      </c>
      <c r="E249" s="84">
        <v>5.75</v>
      </c>
      <c r="F249" s="84">
        <v>8.75</v>
      </c>
    </row>
    <row r="250" spans="1:6" ht="15.75" customHeight="1">
      <c r="A250" s="63">
        <v>44496</v>
      </c>
      <c r="B250" s="64">
        <v>7.4518000000000004</v>
      </c>
      <c r="C250" s="83"/>
      <c r="D250" s="64">
        <v>7.25</v>
      </c>
      <c r="E250" s="84">
        <v>5.75</v>
      </c>
      <c r="F250" s="84">
        <v>8.75</v>
      </c>
    </row>
    <row r="251" spans="1:6" ht="15.75" customHeight="1">
      <c r="A251" s="63">
        <v>44503</v>
      </c>
      <c r="B251" s="64">
        <v>7.3936000000000002</v>
      </c>
      <c r="C251" s="83">
        <v>7.5</v>
      </c>
      <c r="D251" s="64">
        <v>7.25</v>
      </c>
      <c r="E251" s="84">
        <v>5.75</v>
      </c>
      <c r="F251" s="84">
        <v>8.75</v>
      </c>
    </row>
    <row r="252" spans="1:6" ht="15.75" customHeight="1">
      <c r="A252" s="63">
        <v>44510</v>
      </c>
      <c r="B252" s="64">
        <v>7.5096999999999996</v>
      </c>
      <c r="C252" s="83">
        <v>6.6094886128507158</v>
      </c>
      <c r="D252" s="64">
        <v>7.25</v>
      </c>
      <c r="E252" s="84">
        <v>5.75</v>
      </c>
      <c r="F252" s="84">
        <v>8.75</v>
      </c>
    </row>
    <row r="253" spans="1:6" ht="15.75" customHeight="1">
      <c r="A253" s="63">
        <v>44517</v>
      </c>
      <c r="B253" s="64">
        <v>7.5271999999999997</v>
      </c>
      <c r="C253" s="83">
        <v>7.5</v>
      </c>
      <c r="D253" s="64">
        <v>7.25</v>
      </c>
      <c r="E253" s="84">
        <v>5.75</v>
      </c>
      <c r="F253" s="84">
        <v>8.75</v>
      </c>
    </row>
    <row r="254" spans="1:6" ht="15.75" customHeight="1">
      <c r="A254" s="63">
        <v>44524</v>
      </c>
      <c r="B254" s="64">
        <v>7.4497999999999998</v>
      </c>
      <c r="C254" s="83"/>
      <c r="D254" s="64">
        <v>7.25</v>
      </c>
      <c r="E254" s="84">
        <v>5.75</v>
      </c>
      <c r="F254" s="84">
        <v>8.75</v>
      </c>
    </row>
    <row r="255" spans="1:6" ht="15.75" customHeight="1">
      <c r="A255" s="63">
        <v>44531</v>
      </c>
      <c r="B255" s="64">
        <v>7.3887999999999998</v>
      </c>
      <c r="C255" s="83">
        <v>7.4249310890223494</v>
      </c>
      <c r="D255" s="64">
        <v>7.25</v>
      </c>
      <c r="E255" s="84">
        <v>5.75</v>
      </c>
      <c r="F255" s="84">
        <v>8.75</v>
      </c>
    </row>
    <row r="256" spans="1:6" ht="15.75" customHeight="1">
      <c r="A256" s="63">
        <v>44538</v>
      </c>
      <c r="B256" s="64">
        <v>7.3455000000000004</v>
      </c>
      <c r="C256" s="83">
        <v>7.3374854785059505</v>
      </c>
      <c r="D256" s="64">
        <v>7.25</v>
      </c>
      <c r="E256" s="84">
        <v>5.75</v>
      </c>
      <c r="F256" s="84">
        <v>8.75</v>
      </c>
    </row>
    <row r="257" spans="1:6" ht="15.75" customHeight="1">
      <c r="A257" s="63">
        <v>44545</v>
      </c>
      <c r="B257" s="64">
        <v>7.9104000000000001</v>
      </c>
      <c r="C257" s="83">
        <v>7.0138665473931674</v>
      </c>
      <c r="D257" s="64">
        <v>7.75</v>
      </c>
      <c r="E257" s="84">
        <v>6.25</v>
      </c>
      <c r="F257" s="84">
        <v>9.25</v>
      </c>
    </row>
    <row r="258" spans="1:6" ht="15.75" customHeight="1">
      <c r="A258" s="63">
        <v>44552</v>
      </c>
      <c r="B258" s="64">
        <v>7.9067999999999996</v>
      </c>
      <c r="C258" s="83">
        <v>8.0500000000000007</v>
      </c>
      <c r="D258" s="64">
        <v>7.75</v>
      </c>
      <c r="E258" s="84">
        <v>6.25</v>
      </c>
      <c r="F258" s="84">
        <v>9.25</v>
      </c>
    </row>
    <row r="259" spans="1:6" ht="15.75" customHeight="1">
      <c r="A259" s="63">
        <v>44559</v>
      </c>
      <c r="B259" s="64">
        <v>8.0508000000000006</v>
      </c>
      <c r="C259" s="83">
        <v>8.1</v>
      </c>
      <c r="D259" s="64">
        <v>7.75</v>
      </c>
      <c r="E259" s="84">
        <v>6.25</v>
      </c>
      <c r="F259" s="84">
        <v>9.25</v>
      </c>
    </row>
    <row r="260" spans="1:6" ht="15.75" customHeight="1">
      <c r="A260" s="63">
        <v>44566</v>
      </c>
      <c r="B260" s="64">
        <v>7.8479000000000001</v>
      </c>
      <c r="C260" s="83">
        <v>7.8158995964278954</v>
      </c>
      <c r="D260" s="64">
        <v>7.75</v>
      </c>
      <c r="E260" s="84">
        <v>6.25</v>
      </c>
      <c r="F260" s="84">
        <v>9.25</v>
      </c>
    </row>
    <row r="261" spans="1:6" ht="15.75" customHeight="1">
      <c r="A261" s="63">
        <v>44573</v>
      </c>
      <c r="B261" s="64">
        <v>7.8963000000000001</v>
      </c>
      <c r="C261" s="83">
        <v>7.1663807286947918</v>
      </c>
      <c r="D261" s="64">
        <v>7.75</v>
      </c>
      <c r="E261" s="84">
        <v>6.25</v>
      </c>
      <c r="F261" s="84">
        <v>9.25</v>
      </c>
    </row>
    <row r="262" spans="1:6" ht="15.75" customHeight="1">
      <c r="A262" s="63">
        <v>44580</v>
      </c>
      <c r="B262" s="64">
        <v>7.9100999999999999</v>
      </c>
      <c r="C262" s="83">
        <v>7.8406291501172927</v>
      </c>
      <c r="D262" s="64">
        <v>7.75</v>
      </c>
      <c r="E262" s="84">
        <v>6.25</v>
      </c>
      <c r="F262" s="84">
        <v>9.25</v>
      </c>
    </row>
    <row r="263" spans="1:6" ht="15.75" customHeight="1">
      <c r="A263" s="63">
        <v>44587</v>
      </c>
      <c r="B263" s="64">
        <v>7.9347000000000003</v>
      </c>
      <c r="C263" s="83">
        <v>7.8</v>
      </c>
      <c r="D263" s="64">
        <v>7.75</v>
      </c>
      <c r="E263" s="84">
        <v>6.25</v>
      </c>
      <c r="F263" s="84">
        <v>9.25</v>
      </c>
    </row>
    <row r="264" spans="1:6" ht="15.75" customHeight="1">
      <c r="A264" s="63">
        <v>44594</v>
      </c>
      <c r="B264" s="64">
        <v>8.1336999999999993</v>
      </c>
      <c r="C264" s="83">
        <v>8.0837480242023165</v>
      </c>
      <c r="D264" s="64">
        <v>8</v>
      </c>
      <c r="E264" s="84">
        <v>6.5</v>
      </c>
      <c r="F264" s="84">
        <v>9.5</v>
      </c>
    </row>
    <row r="265" spans="1:6" ht="15.75" customHeight="1">
      <c r="A265" s="63">
        <v>44601</v>
      </c>
      <c r="B265" s="64">
        <v>8.1989000000000001</v>
      </c>
      <c r="C265" s="83">
        <v>8.2883165095382196</v>
      </c>
      <c r="D265" s="64">
        <v>8</v>
      </c>
      <c r="E265" s="84">
        <v>6.5</v>
      </c>
      <c r="F265" s="84">
        <v>9.5</v>
      </c>
    </row>
    <row r="266" spans="1:6" ht="15.75" customHeight="1">
      <c r="A266" s="63">
        <v>44608</v>
      </c>
      <c r="B266" s="64">
        <v>8.2151999999999994</v>
      </c>
      <c r="C266" s="83">
        <v>8.1007325545798157</v>
      </c>
      <c r="D266" s="64">
        <v>8</v>
      </c>
      <c r="E266" s="84">
        <v>6.5</v>
      </c>
      <c r="F266" s="84">
        <v>9.5</v>
      </c>
    </row>
    <row r="267" spans="1:6" ht="15.75" customHeight="1">
      <c r="A267" s="63">
        <v>44615</v>
      </c>
      <c r="B267" s="64">
        <v>8.2270000000000003</v>
      </c>
      <c r="C267" s="83">
        <v>8.0500000000000007</v>
      </c>
      <c r="D267" s="64">
        <v>8</v>
      </c>
      <c r="E267" s="84">
        <v>6.5</v>
      </c>
      <c r="F267" s="84">
        <v>9.5</v>
      </c>
    </row>
    <row r="268" spans="1:6" ht="15.75" customHeight="1">
      <c r="A268" s="63">
        <v>44622</v>
      </c>
      <c r="B268" s="64">
        <v>8.2522000000000002</v>
      </c>
      <c r="C268" s="83">
        <v>8.4</v>
      </c>
      <c r="D268" s="64">
        <v>8</v>
      </c>
      <c r="E268" s="84">
        <v>6.5</v>
      </c>
      <c r="F268" s="84">
        <v>9.5</v>
      </c>
    </row>
    <row r="269" spans="1:6" ht="15.75" customHeight="1">
      <c r="A269" s="63">
        <v>44629</v>
      </c>
      <c r="B269" s="64">
        <v>8.1519999999999992</v>
      </c>
      <c r="C269" s="83">
        <v>8.25</v>
      </c>
      <c r="D269" s="64">
        <v>8</v>
      </c>
      <c r="E269" s="84">
        <v>6.5</v>
      </c>
      <c r="F269" s="84">
        <v>9.5</v>
      </c>
    </row>
    <row r="270" spans="1:6" ht="15.75" customHeight="1">
      <c r="A270" s="63">
        <v>44636</v>
      </c>
      <c r="B270" s="64">
        <v>9.4639000000000006</v>
      </c>
      <c r="C270" s="83">
        <v>7.8514772174570808</v>
      </c>
      <c r="D270" s="64">
        <v>9.25</v>
      </c>
      <c r="E270" s="84">
        <v>7.75</v>
      </c>
      <c r="F270" s="84">
        <v>10.75</v>
      </c>
    </row>
    <row r="271" spans="1:6" ht="15.75" customHeight="1">
      <c r="A271" s="63">
        <v>44643</v>
      </c>
      <c r="B271" s="64">
        <v>9.4344000000000001</v>
      </c>
      <c r="C271" s="83">
        <v>9.2902326654007048</v>
      </c>
      <c r="D271" s="64">
        <v>9.25</v>
      </c>
      <c r="E271" s="84">
        <v>7.75</v>
      </c>
      <c r="F271" s="84">
        <v>10.75</v>
      </c>
    </row>
    <row r="272" spans="1:6" ht="15.75" customHeight="1">
      <c r="A272" s="63">
        <v>44650</v>
      </c>
      <c r="B272" s="64">
        <v>9.4707000000000008</v>
      </c>
      <c r="C272" s="83">
        <v>9.4</v>
      </c>
      <c r="D272" s="64">
        <v>9.25</v>
      </c>
      <c r="E272" s="84">
        <v>7.75</v>
      </c>
      <c r="F272" s="84">
        <v>10.75</v>
      </c>
    </row>
    <row r="273" spans="1:6" ht="15.75" customHeight="1">
      <c r="A273" s="63">
        <v>44657</v>
      </c>
      <c r="B273" s="64">
        <v>9.3519000000000005</v>
      </c>
      <c r="C273" s="83">
        <v>9.3737395048932317</v>
      </c>
      <c r="D273" s="64">
        <v>9.25</v>
      </c>
      <c r="E273" s="84">
        <v>7.75</v>
      </c>
      <c r="F273" s="84">
        <v>10.75</v>
      </c>
    </row>
    <row r="274" spans="1:6" ht="15.75" customHeight="1">
      <c r="A274" s="63">
        <v>44664</v>
      </c>
      <c r="B274" s="64">
        <v>9.4506999999999994</v>
      </c>
      <c r="C274" s="83">
        <v>9.4067559861286583</v>
      </c>
      <c r="D274" s="64">
        <v>9.25</v>
      </c>
      <c r="E274" s="84">
        <v>7.75</v>
      </c>
      <c r="F274" s="84">
        <v>10.75</v>
      </c>
    </row>
    <row r="275" spans="1:6" ht="15.75" customHeight="1">
      <c r="A275" s="63">
        <v>44671</v>
      </c>
      <c r="B275" s="64">
        <v>9.4849999999999994</v>
      </c>
      <c r="C275" s="83">
        <v>9.4355524078555089</v>
      </c>
      <c r="D275" s="64">
        <v>9.25</v>
      </c>
      <c r="E275" s="84">
        <v>7.75</v>
      </c>
      <c r="F275" s="84">
        <v>10.75</v>
      </c>
    </row>
    <row r="276" spans="1:6" ht="15.75" customHeight="1">
      <c r="A276" s="63">
        <v>44678</v>
      </c>
      <c r="B276" s="64">
        <v>9.5174000000000003</v>
      </c>
      <c r="C276" s="83">
        <v>9.577107454631701</v>
      </c>
      <c r="D276" s="64">
        <v>9.25</v>
      </c>
      <c r="E276" s="84">
        <v>7.75</v>
      </c>
      <c r="F276" s="84">
        <v>10.75</v>
      </c>
    </row>
    <row r="277" spans="1:6" ht="15.75" customHeight="1">
      <c r="A277" s="63">
        <v>44685</v>
      </c>
      <c r="B277" s="64">
        <v>9.3901000000000003</v>
      </c>
      <c r="C277" s="83">
        <v>9.5504358550961044</v>
      </c>
      <c r="D277" s="64">
        <v>9.25</v>
      </c>
      <c r="E277" s="84">
        <v>7.75</v>
      </c>
      <c r="F277" s="84">
        <v>10.75</v>
      </c>
    </row>
    <row r="278" spans="1:6" ht="15.75" customHeight="1">
      <c r="A278" s="63">
        <v>44692</v>
      </c>
      <c r="B278" s="64">
        <v>9.5068000000000001</v>
      </c>
      <c r="C278" s="83">
        <v>9.4655531619787947</v>
      </c>
      <c r="D278" s="64">
        <v>9.25</v>
      </c>
      <c r="E278" s="84">
        <v>7.75</v>
      </c>
      <c r="F278" s="84">
        <v>10.75</v>
      </c>
    </row>
    <row r="279" spans="1:6" ht="15.75" customHeight="1">
      <c r="A279" s="63">
        <v>44699</v>
      </c>
      <c r="B279" s="64">
        <v>9.5243000000000002</v>
      </c>
      <c r="C279" s="83">
        <v>9.5243000000000002</v>
      </c>
      <c r="D279" s="64">
        <v>9.25</v>
      </c>
      <c r="E279" s="84">
        <v>7.75</v>
      </c>
      <c r="F279" s="84">
        <v>10.75</v>
      </c>
    </row>
    <row r="280" spans="1:6" ht="15.75" customHeight="1">
      <c r="A280" s="63">
        <v>44706</v>
      </c>
      <c r="B280" s="64">
        <v>9.5566999999999993</v>
      </c>
      <c r="C280" s="83">
        <v>9.7959413032217579</v>
      </c>
      <c r="D280" s="64">
        <v>9.25</v>
      </c>
      <c r="E280" s="84">
        <v>7.75</v>
      </c>
      <c r="F280" s="84">
        <v>10.75</v>
      </c>
    </row>
    <row r="281" spans="1:6" ht="15.75" customHeight="1">
      <c r="A281" s="63">
        <v>44713</v>
      </c>
      <c r="B281" s="64">
        <v>9.5515000000000008</v>
      </c>
      <c r="C281" s="83">
        <v>9.551499999999999</v>
      </c>
      <c r="D281" s="64">
        <v>9.25</v>
      </c>
      <c r="E281" s="84">
        <v>7.75</v>
      </c>
      <c r="F281" s="84">
        <v>10.75</v>
      </c>
    </row>
    <row r="282" spans="1:6" ht="15.75" customHeight="1">
      <c r="A282" s="63">
        <v>44720</v>
      </c>
      <c r="B282" s="64">
        <v>9.5409000000000006</v>
      </c>
      <c r="C282" s="83">
        <v>9.5526858328867892</v>
      </c>
      <c r="D282" s="64">
        <v>9.25</v>
      </c>
      <c r="E282" s="84">
        <v>7.75</v>
      </c>
      <c r="F282" s="84">
        <v>10.75</v>
      </c>
    </row>
    <row r="283" spans="1:6" ht="15.75" customHeight="1">
      <c r="A283" s="63">
        <v>44727</v>
      </c>
      <c r="B283" s="64">
        <v>9.5265000000000004</v>
      </c>
      <c r="C283" s="83">
        <v>9.1621559431558701</v>
      </c>
      <c r="D283" s="64">
        <v>9.25</v>
      </c>
      <c r="E283" s="84">
        <v>7.75</v>
      </c>
      <c r="F283" s="84">
        <v>10.75</v>
      </c>
    </row>
    <row r="284" spans="1:6" ht="15.75" customHeight="1">
      <c r="A284" s="63">
        <v>44734</v>
      </c>
      <c r="B284" s="64">
        <v>9.5509000000000004</v>
      </c>
      <c r="C284" s="83">
        <v>9.5509000000000004</v>
      </c>
      <c r="D284" s="64">
        <v>9.25</v>
      </c>
      <c r="E284" s="84">
        <v>7.75</v>
      </c>
      <c r="F284" s="84">
        <v>10.75</v>
      </c>
    </row>
    <row r="285" spans="1:6" ht="15.75" customHeight="1">
      <c r="A285" s="63">
        <v>44741</v>
      </c>
      <c r="B285" s="64">
        <v>9.6165000000000003</v>
      </c>
      <c r="C285" s="83">
        <v>9.6165000000000003</v>
      </c>
      <c r="D285" s="64">
        <v>9.25</v>
      </c>
      <c r="E285" s="84">
        <v>7.75</v>
      </c>
      <c r="F285" s="84">
        <v>10.75</v>
      </c>
    </row>
    <row r="286" spans="1:6" ht="15.75" customHeight="1">
      <c r="A286" s="63">
        <v>44748</v>
      </c>
      <c r="B286" s="64">
        <v>9.4428999999999998</v>
      </c>
      <c r="C286" s="83">
        <v>9.5776036545219938</v>
      </c>
      <c r="D286" s="64">
        <v>9.25</v>
      </c>
      <c r="E286" s="84">
        <v>7.75</v>
      </c>
      <c r="F286" s="84">
        <v>10.75</v>
      </c>
    </row>
    <row r="287" spans="1:6" ht="15.75" customHeight="1">
      <c r="A287" s="63">
        <v>44755</v>
      </c>
      <c r="B287" s="64">
        <v>9.4946000000000002</v>
      </c>
      <c r="C287" s="83">
        <v>8.9982955154504687</v>
      </c>
      <c r="D287" s="64">
        <v>9.25</v>
      </c>
      <c r="E287" s="84">
        <v>7.75</v>
      </c>
      <c r="F287" s="84">
        <v>10.75</v>
      </c>
    </row>
    <row r="288" spans="1:6" ht="15.75" customHeight="1">
      <c r="A288" s="63">
        <v>44762</v>
      </c>
      <c r="B288" s="64">
        <v>9.5372000000000003</v>
      </c>
      <c r="C288" s="83">
        <v>9.551028807888466</v>
      </c>
      <c r="D288" s="64">
        <v>9.25</v>
      </c>
      <c r="E288" s="84">
        <v>7.75</v>
      </c>
      <c r="F288" s="84">
        <v>10.75</v>
      </c>
    </row>
    <row r="289" spans="1:6" ht="15.75" customHeight="1">
      <c r="A289" s="63">
        <v>44769</v>
      </c>
      <c r="B289" s="64">
        <v>9.5411000000000001</v>
      </c>
      <c r="C289" s="83">
        <v>9.6623515975018428</v>
      </c>
      <c r="D289" s="64">
        <v>9.25</v>
      </c>
      <c r="E289" s="84">
        <v>7.75</v>
      </c>
      <c r="F289" s="84">
        <v>10.75</v>
      </c>
    </row>
    <row r="290" spans="1:6" ht="15.75" customHeight="1">
      <c r="A290" s="63">
        <v>44776</v>
      </c>
      <c r="B290" s="64">
        <v>9.7941000000000003</v>
      </c>
      <c r="C290" s="83">
        <v>9.7147371512424243</v>
      </c>
      <c r="D290" s="64">
        <v>9.5</v>
      </c>
      <c r="E290" s="84">
        <v>8</v>
      </c>
      <c r="F290" s="84">
        <v>11</v>
      </c>
    </row>
    <row r="291" spans="1:6" ht="15.75" customHeight="1">
      <c r="A291" s="63">
        <v>44783</v>
      </c>
      <c r="B291" s="64">
        <v>9.7523999999999997</v>
      </c>
      <c r="C291" s="83">
        <v>9.7168986866534581</v>
      </c>
      <c r="D291" s="64">
        <v>9.5</v>
      </c>
      <c r="E291" s="84">
        <v>8</v>
      </c>
      <c r="F291" s="84">
        <v>11</v>
      </c>
    </row>
    <row r="292" spans="1:6" ht="15.75" customHeight="1">
      <c r="A292" s="63">
        <v>44790</v>
      </c>
      <c r="B292" s="64">
        <v>9.7568000000000001</v>
      </c>
      <c r="C292" s="83">
        <v>9.760456434137458</v>
      </c>
      <c r="D292" s="64">
        <v>9.5</v>
      </c>
      <c r="E292" s="84">
        <v>8</v>
      </c>
      <c r="F292" s="84">
        <v>11</v>
      </c>
    </row>
    <row r="293" spans="1:6" ht="15.75" customHeight="1">
      <c r="A293" s="63">
        <v>44797</v>
      </c>
      <c r="B293" s="64">
        <v>9.7181999999999995</v>
      </c>
      <c r="C293" s="83">
        <v>9.7560179053177514</v>
      </c>
      <c r="D293" s="64">
        <v>9.5</v>
      </c>
      <c r="E293" s="84">
        <v>8</v>
      </c>
      <c r="F293" s="84">
        <v>11</v>
      </c>
    </row>
    <row r="294" spans="1:6" ht="15.75" customHeight="1">
      <c r="A294" s="63">
        <v>44804</v>
      </c>
      <c r="B294" s="64">
        <v>9.7622999999999998</v>
      </c>
      <c r="C294" s="83">
        <v>9.7426734533375825</v>
      </c>
      <c r="D294" s="64">
        <v>9.5</v>
      </c>
      <c r="E294" s="84">
        <v>8</v>
      </c>
      <c r="F294" s="84">
        <v>11</v>
      </c>
    </row>
    <row r="295" spans="1:6" ht="15.75" customHeight="1">
      <c r="A295" s="63">
        <v>44811</v>
      </c>
      <c r="B295" s="64">
        <v>9.7152999999999992</v>
      </c>
      <c r="C295" s="83">
        <v>9.6844848644216022</v>
      </c>
      <c r="D295" s="64">
        <v>9.5</v>
      </c>
      <c r="E295" s="84">
        <v>8</v>
      </c>
      <c r="F295" s="84">
        <v>11</v>
      </c>
    </row>
    <row r="296" spans="1:6" ht="15.75" customHeight="1">
      <c r="A296" s="63">
        <v>44818</v>
      </c>
      <c r="B296" s="64">
        <v>10.3003</v>
      </c>
      <c r="C296" s="83">
        <v>9.9293456651951413</v>
      </c>
      <c r="D296" s="64">
        <v>10</v>
      </c>
      <c r="E296" s="84">
        <v>8.5</v>
      </c>
      <c r="F296" s="84">
        <v>11.5</v>
      </c>
    </row>
    <row r="297" spans="1:6" ht="15.75" customHeight="1">
      <c r="A297" s="63">
        <v>44825</v>
      </c>
      <c r="B297" s="64">
        <v>10.3193</v>
      </c>
      <c r="C297" s="83">
        <v>10.228871565706939</v>
      </c>
      <c r="D297" s="64">
        <v>10</v>
      </c>
      <c r="E297" s="84">
        <v>8.5</v>
      </c>
      <c r="F297" s="84">
        <v>11.5</v>
      </c>
    </row>
    <row r="298" spans="1:6" ht="15.75" customHeight="1">
      <c r="A298" s="63">
        <v>44832</v>
      </c>
      <c r="B298" s="64">
        <v>10.4032</v>
      </c>
      <c r="C298" s="83">
        <v>10.354068589117469</v>
      </c>
      <c r="D298" s="64">
        <v>10</v>
      </c>
      <c r="E298" s="84">
        <v>8.5</v>
      </c>
      <c r="F298" s="84">
        <v>11.5</v>
      </c>
    </row>
    <row r="299" spans="1:6" ht="15.75" customHeight="1">
      <c r="A299" s="63">
        <v>44839</v>
      </c>
      <c r="B299" s="64">
        <v>10.2835</v>
      </c>
      <c r="C299" s="83">
        <v>10.408474611285509</v>
      </c>
      <c r="D299" s="64">
        <v>10</v>
      </c>
      <c r="E299" s="84">
        <v>8.5</v>
      </c>
      <c r="F299" s="84">
        <v>11.5</v>
      </c>
    </row>
    <row r="300" spans="1:6" ht="15.75" customHeight="1">
      <c r="A300" s="63">
        <v>44846</v>
      </c>
      <c r="B300" s="64">
        <v>10.276199999999999</v>
      </c>
      <c r="C300" s="83">
        <v>10.174113911397246</v>
      </c>
      <c r="D300" s="64">
        <v>10</v>
      </c>
      <c r="E300" s="84">
        <v>8.5</v>
      </c>
      <c r="F300" s="84">
        <v>11.5</v>
      </c>
    </row>
    <row r="301" spans="1:6" ht="15.75" customHeight="1">
      <c r="A301" s="63">
        <v>44853</v>
      </c>
      <c r="B301" s="64">
        <v>10.3338</v>
      </c>
      <c r="C301" s="83">
        <v>10.311073152135029</v>
      </c>
      <c r="D301" s="64">
        <v>10</v>
      </c>
      <c r="E301" s="84">
        <v>8.5</v>
      </c>
      <c r="F301" s="84">
        <v>11.5</v>
      </c>
    </row>
    <row r="302" spans="1:6" ht="15.75" customHeight="1">
      <c r="A302" s="63">
        <v>44860</v>
      </c>
      <c r="B302" s="64">
        <v>10.335100000000001</v>
      </c>
      <c r="C302" s="83">
        <v>10.3338</v>
      </c>
      <c r="D302" s="64">
        <v>10</v>
      </c>
      <c r="E302" s="84">
        <v>8.5</v>
      </c>
      <c r="F302" s="84">
        <v>11.5</v>
      </c>
    </row>
    <row r="303" spans="1:6" ht="15.75" customHeight="1">
      <c r="A303" s="63">
        <v>44867</v>
      </c>
      <c r="B303" s="64">
        <v>10.7415</v>
      </c>
      <c r="C303" s="83">
        <v>10.657626838223164</v>
      </c>
      <c r="D303" s="64">
        <v>10.5</v>
      </c>
      <c r="E303" s="84">
        <v>9</v>
      </c>
      <c r="F303" s="84">
        <v>12</v>
      </c>
    </row>
    <row r="304" spans="1:6" ht="15.75" customHeight="1">
      <c r="A304" s="63">
        <v>44874</v>
      </c>
      <c r="B304" s="64">
        <v>10.647399999999999</v>
      </c>
      <c r="C304" s="83">
        <v>10.571918474250834</v>
      </c>
      <c r="D304" s="64">
        <v>10.5</v>
      </c>
      <c r="E304" s="84">
        <v>9</v>
      </c>
      <c r="F304" s="84">
        <v>12</v>
      </c>
    </row>
    <row r="305" spans="1:6" ht="15.75" customHeight="1">
      <c r="A305" s="63">
        <v>44881</v>
      </c>
      <c r="B305" s="64">
        <v>10.6829</v>
      </c>
      <c r="C305" s="83">
        <v>10.6462312669737</v>
      </c>
      <c r="D305" s="64">
        <v>10.5</v>
      </c>
      <c r="E305" s="84">
        <v>9</v>
      </c>
      <c r="F305" s="84">
        <v>12</v>
      </c>
    </row>
    <row r="306" spans="1:6" ht="15.75" customHeight="1">
      <c r="A306" s="63">
        <v>44888</v>
      </c>
      <c r="B306" s="64">
        <v>10.7141</v>
      </c>
      <c r="C306" s="83">
        <v>10.659896069117538</v>
      </c>
      <c r="D306" s="64">
        <v>10.5</v>
      </c>
      <c r="E306" s="84">
        <v>9</v>
      </c>
      <c r="F306" s="84">
        <v>12</v>
      </c>
    </row>
    <row r="307" spans="1:6" ht="15.75" customHeight="1">
      <c r="A307" s="63">
        <v>44895</v>
      </c>
      <c r="B307" s="64">
        <v>10.735300000000001</v>
      </c>
      <c r="C307" s="83">
        <v>10.725189417731713</v>
      </c>
      <c r="D307" s="64">
        <v>10.5</v>
      </c>
      <c r="E307" s="84">
        <v>9</v>
      </c>
      <c r="F307" s="84">
        <v>12</v>
      </c>
    </row>
    <row r="308" spans="1:6" ht="15.75" customHeight="1">
      <c r="A308" s="63">
        <v>44902</v>
      </c>
      <c r="B308" s="64">
        <v>10.7301</v>
      </c>
      <c r="C308" s="83">
        <v>10.697798536060729</v>
      </c>
      <c r="D308" s="64">
        <v>10.5</v>
      </c>
      <c r="E308" s="84">
        <v>9</v>
      </c>
      <c r="F308" s="84">
        <v>12</v>
      </c>
    </row>
    <row r="309" spans="1:6" ht="15.75" customHeight="1">
      <c r="A309" s="63">
        <v>44909</v>
      </c>
      <c r="B309" s="64">
        <v>10.862</v>
      </c>
      <c r="C309" s="83">
        <v>10.766792554257346</v>
      </c>
      <c r="D309" s="64">
        <v>10.75</v>
      </c>
      <c r="E309" s="84">
        <v>9.25</v>
      </c>
      <c r="F309" s="84">
        <v>12.25</v>
      </c>
    </row>
    <row r="310" spans="1:6" ht="15.75" customHeight="1">
      <c r="A310" s="63">
        <v>44916</v>
      </c>
      <c r="B310" s="64">
        <v>10.977600000000001</v>
      </c>
      <c r="C310" s="83">
        <v>10.944862231992248</v>
      </c>
      <c r="D310" s="64">
        <v>10.75</v>
      </c>
      <c r="E310" s="84">
        <v>9.25</v>
      </c>
      <c r="F310" s="84">
        <v>12.25</v>
      </c>
    </row>
    <row r="311" spans="1:6" ht="15.75" customHeight="1">
      <c r="A311" s="63">
        <v>44923</v>
      </c>
      <c r="B311" s="64">
        <v>11.1066</v>
      </c>
      <c r="C311" s="83">
        <v>11.063659804324336</v>
      </c>
      <c r="D311" s="64">
        <v>10.75</v>
      </c>
      <c r="E311" s="84">
        <v>9.25</v>
      </c>
      <c r="F311" s="84">
        <v>12.25</v>
      </c>
    </row>
    <row r="312" spans="1:6" ht="15.75" customHeight="1">
      <c r="A312" s="173">
        <v>44930</v>
      </c>
      <c r="B312" s="174">
        <v>11.306699999999999</v>
      </c>
      <c r="C312" s="174">
        <v>11.191098381109798</v>
      </c>
      <c r="D312" s="252">
        <v>10.75</v>
      </c>
      <c r="E312" s="252">
        <v>9.25</v>
      </c>
      <c r="F312" s="252">
        <v>12.25</v>
      </c>
    </row>
    <row r="313" spans="1:6" ht="15.75" customHeight="1">
      <c r="A313" s="173">
        <v>44937</v>
      </c>
      <c r="B313" s="172">
        <v>11.275</v>
      </c>
      <c r="C313" s="172">
        <v>11.164578917958448</v>
      </c>
      <c r="D313" s="252">
        <v>10.75</v>
      </c>
      <c r="E313" s="252">
        <v>9.25</v>
      </c>
      <c r="F313" s="252">
        <v>12.25</v>
      </c>
    </row>
    <row r="314" spans="1:6" ht="15.75" customHeight="1">
      <c r="A314" s="173">
        <v>44944</v>
      </c>
      <c r="B314" s="172">
        <v>11.2494</v>
      </c>
      <c r="C314" s="172">
        <v>11.173531279158857</v>
      </c>
      <c r="D314" s="252">
        <v>10.75</v>
      </c>
      <c r="E314" s="252">
        <v>9.25</v>
      </c>
      <c r="F314" s="252">
        <v>12.25</v>
      </c>
    </row>
    <row r="315" spans="1:6" ht="15.75" customHeight="1">
      <c r="A315" s="173">
        <v>44951</v>
      </c>
      <c r="B315" s="172">
        <v>11.307399999999999</v>
      </c>
      <c r="C315" s="171">
        <v>11.28056701627828</v>
      </c>
      <c r="D315" s="252">
        <v>10.75</v>
      </c>
      <c r="E315" s="252">
        <v>9.25</v>
      </c>
      <c r="F315" s="252">
        <v>12.25</v>
      </c>
    </row>
    <row r="316" spans="1:6" ht="15.75" customHeight="1">
      <c r="A316" s="173">
        <v>44958</v>
      </c>
      <c r="B316" s="172">
        <v>11.187486666666667</v>
      </c>
      <c r="C316" s="172">
        <v>11.050680085936852</v>
      </c>
      <c r="D316" s="252">
        <v>10.75</v>
      </c>
      <c r="E316" s="252">
        <v>9.25</v>
      </c>
      <c r="F316" s="252">
        <v>12.25</v>
      </c>
    </row>
    <row r="317" spans="1:6" ht="15.75" customHeight="1">
      <c r="A317" s="173">
        <v>44965</v>
      </c>
      <c r="B317" s="172">
        <v>11.268599999999999</v>
      </c>
      <c r="C317" s="172">
        <v>11.1231154700532</v>
      </c>
      <c r="D317" s="252">
        <v>10.75</v>
      </c>
      <c r="E317" s="252">
        <v>9.25</v>
      </c>
      <c r="F317" s="252">
        <v>12.25</v>
      </c>
    </row>
    <row r="318" spans="1:6" ht="15.75" customHeight="1">
      <c r="A318" s="173">
        <v>44972</v>
      </c>
      <c r="B318" s="172">
        <v>11.280749999999999</v>
      </c>
      <c r="C318" s="172">
        <v>11.255630584273019</v>
      </c>
      <c r="D318" s="252">
        <v>10.75</v>
      </c>
      <c r="E318" s="252">
        <v>9.25</v>
      </c>
      <c r="F318" s="252">
        <v>12.25</v>
      </c>
    </row>
    <row r="319" spans="1:6" ht="15.75" customHeight="1">
      <c r="A319" s="173">
        <v>44979</v>
      </c>
      <c r="B319" s="172">
        <v>11.270488888888888</v>
      </c>
      <c r="C319" s="172">
        <v>11.291573462113572</v>
      </c>
      <c r="D319" s="252">
        <v>10.75</v>
      </c>
      <c r="E319" s="252">
        <v>9.25</v>
      </c>
      <c r="F319" s="252">
        <v>12.25</v>
      </c>
    </row>
    <row r="320" spans="1:6" ht="15.75" customHeight="1">
      <c r="A320" s="173">
        <v>44986</v>
      </c>
      <c r="B320" s="172">
        <v>11.231532152588557</v>
      </c>
      <c r="C320" s="171">
        <v>11.094163692924937</v>
      </c>
      <c r="D320" s="252">
        <v>10.75</v>
      </c>
      <c r="E320" s="252">
        <v>9.25</v>
      </c>
      <c r="F320" s="252">
        <v>12.25</v>
      </c>
    </row>
    <row r="321" spans="1:11" ht="15.75" customHeight="1">
      <c r="A321" s="173">
        <v>44994</v>
      </c>
      <c r="B321" s="172">
        <v>10.920509433962264</v>
      </c>
      <c r="C321" s="172">
        <v>10.882208229605313</v>
      </c>
      <c r="D321" s="252">
        <v>10.75</v>
      </c>
      <c r="E321" s="252">
        <v>9.25</v>
      </c>
      <c r="F321" s="252">
        <v>12.25</v>
      </c>
    </row>
    <row r="322" spans="1:11" ht="15.75" customHeight="1">
      <c r="A322" s="173">
        <v>45000</v>
      </c>
      <c r="B322" s="172">
        <v>10.939</v>
      </c>
      <c r="C322" s="172">
        <v>10.985558922595876</v>
      </c>
      <c r="D322" s="252">
        <v>10.75</v>
      </c>
      <c r="E322" s="252">
        <v>9.25</v>
      </c>
      <c r="F322" s="252">
        <v>12.25</v>
      </c>
    </row>
    <row r="323" spans="1:11" ht="15.75" customHeight="1">
      <c r="A323" s="173">
        <v>45007</v>
      </c>
      <c r="B323" s="172">
        <v>10.9154</v>
      </c>
      <c r="C323" s="172">
        <v>10.903518265733368</v>
      </c>
      <c r="D323" s="252">
        <v>10.75</v>
      </c>
      <c r="E323" s="252">
        <v>9.25</v>
      </c>
      <c r="F323" s="252">
        <v>12.25</v>
      </c>
    </row>
    <row r="324" spans="1:11" ht="15.75" customHeight="1">
      <c r="A324" s="173">
        <v>45014</v>
      </c>
      <c r="B324" s="172">
        <v>11.033132800000001</v>
      </c>
      <c r="C324" s="171">
        <v>10.935783237813942</v>
      </c>
      <c r="D324" s="252">
        <v>10.75</v>
      </c>
      <c r="E324" s="252">
        <v>9.25</v>
      </c>
      <c r="F324" s="252">
        <v>12.25</v>
      </c>
      <c r="G324" s="231">
        <f>AVERAGE(B316:B324)</f>
        <v>11.1163222157896</v>
      </c>
      <c r="H324" s="231">
        <f>AVERAGE(C316:C324)</f>
        <v>11.058025772338897</v>
      </c>
    </row>
    <row r="325" spans="1:11">
      <c r="A325" s="173">
        <v>45021</v>
      </c>
      <c r="B325" s="228">
        <v>10.903499999999999</v>
      </c>
      <c r="C325" s="228">
        <v>10.935783237813942</v>
      </c>
      <c r="D325" s="229">
        <v>10.75</v>
      </c>
      <c r="E325" s="230">
        <v>9.25</v>
      </c>
      <c r="F325" s="230">
        <v>12.25</v>
      </c>
      <c r="G325" s="231">
        <f>AVERAGE(B325:B334)</f>
        <v>10.904680312500002</v>
      </c>
      <c r="H325" s="231">
        <f t="shared" ref="H325:K325" si="0">AVERAGE(C325:C334)</f>
        <v>10.822559311035773</v>
      </c>
      <c r="I325" s="231">
        <f t="shared" si="0"/>
        <v>10.75</v>
      </c>
      <c r="J325" s="231">
        <f t="shared" si="0"/>
        <v>9.25</v>
      </c>
      <c r="K325" s="231">
        <f t="shared" si="0"/>
        <v>12.25</v>
      </c>
    </row>
    <row r="326" spans="1:11">
      <c r="A326" s="173">
        <v>45028</v>
      </c>
      <c r="B326" s="228">
        <v>10.865500000000001</v>
      </c>
      <c r="C326" s="100">
        <v>10.601793405956505</v>
      </c>
      <c r="D326" s="229">
        <v>10.75</v>
      </c>
      <c r="E326" s="230">
        <v>9.25</v>
      </c>
      <c r="F326" s="230">
        <v>12.25</v>
      </c>
      <c r="G326" s="231">
        <f>AVERAGE(B335:B337)</f>
        <v>10.689914861995753</v>
      </c>
      <c r="H326" s="231">
        <f t="shared" ref="H326:K326" si="1">AVERAGE(C335:C337)</f>
        <v>10.637530846747879</v>
      </c>
      <c r="I326" s="231">
        <f t="shared" si="1"/>
        <v>10.5</v>
      </c>
      <c r="J326" s="231">
        <f t="shared" si="1"/>
        <v>9</v>
      </c>
      <c r="K326" s="231">
        <f t="shared" si="1"/>
        <v>12</v>
      </c>
    </row>
    <row r="327" spans="1:11">
      <c r="A327" s="173">
        <v>45035</v>
      </c>
      <c r="B327" s="228">
        <v>10.866400000000001</v>
      </c>
      <c r="C327" s="228">
        <v>10.85820434298441</v>
      </c>
      <c r="D327" s="229">
        <v>10.75</v>
      </c>
      <c r="E327" s="230">
        <v>9.25</v>
      </c>
      <c r="F327" s="230">
        <v>12.25</v>
      </c>
    </row>
    <row r="328" spans="1:11">
      <c r="A328" s="173">
        <v>45042</v>
      </c>
      <c r="B328" s="228">
        <v>10.963003125000002</v>
      </c>
      <c r="C328" s="228">
        <v>10.896704701947669</v>
      </c>
      <c r="D328" s="229">
        <v>10.75</v>
      </c>
      <c r="E328" s="230">
        <v>9.25</v>
      </c>
      <c r="F328" s="230">
        <v>12.25</v>
      </c>
    </row>
    <row r="329" spans="1:11">
      <c r="A329" s="173">
        <v>45049</v>
      </c>
      <c r="B329" s="228">
        <v>10.900600000000001</v>
      </c>
      <c r="C329" s="228">
        <v>10.863499968807835</v>
      </c>
      <c r="D329" s="229">
        <v>10.75</v>
      </c>
      <c r="E329" s="230">
        <v>9.25</v>
      </c>
      <c r="F329" s="230">
        <v>12.25</v>
      </c>
    </row>
    <row r="330" spans="1:11">
      <c r="A330" s="173">
        <v>45056</v>
      </c>
      <c r="B330" s="228">
        <v>10.8872</v>
      </c>
      <c r="C330" s="228">
        <v>10.894450924255565</v>
      </c>
      <c r="D330" s="229">
        <v>10.75</v>
      </c>
      <c r="E330" s="230">
        <v>9.25</v>
      </c>
      <c r="F330" s="230">
        <v>12.25</v>
      </c>
    </row>
    <row r="331" spans="1:11">
      <c r="A331" s="173">
        <v>45063</v>
      </c>
      <c r="B331" s="228">
        <v>10.911300000000001</v>
      </c>
      <c r="C331" s="228">
        <v>10.575620915692829</v>
      </c>
      <c r="D331" s="229">
        <v>10.75</v>
      </c>
      <c r="E331" s="230">
        <v>9.25</v>
      </c>
      <c r="F331" s="230">
        <v>12.25</v>
      </c>
    </row>
    <row r="332" spans="1:11">
      <c r="A332" s="173">
        <v>45070</v>
      </c>
      <c r="B332" s="228">
        <v>10.910600000000001</v>
      </c>
      <c r="C332" s="228">
        <v>10.863016759776537</v>
      </c>
      <c r="D332" s="229">
        <v>10.75</v>
      </c>
      <c r="E332" s="230">
        <v>9.25</v>
      </c>
      <c r="F332" s="230">
        <v>12.25</v>
      </c>
    </row>
    <row r="333" spans="1:11">
      <c r="A333" s="173">
        <v>45077</v>
      </c>
      <c r="B333" s="228">
        <v>10.9337</v>
      </c>
      <c r="C333" s="228">
        <v>10.845321487622552</v>
      </c>
      <c r="D333" s="229">
        <v>10.75</v>
      </c>
      <c r="E333" s="230">
        <v>9.25</v>
      </c>
      <c r="F333" s="230">
        <v>12.25</v>
      </c>
    </row>
    <row r="334" spans="1:11">
      <c r="A334" s="173">
        <v>45084</v>
      </c>
      <c r="B334" s="228">
        <v>10.904999999999999</v>
      </c>
      <c r="C334" s="228">
        <v>10.891197365499888</v>
      </c>
      <c r="D334" s="229">
        <v>10.75</v>
      </c>
      <c r="E334" s="230">
        <v>9.25</v>
      </c>
      <c r="F334" s="230">
        <v>12.25</v>
      </c>
    </row>
    <row r="335" spans="1:11">
      <c r="A335" s="173">
        <v>45091</v>
      </c>
      <c r="B335" s="228">
        <v>10.664199999999999</v>
      </c>
      <c r="C335" s="228">
        <v>10.659988908606921</v>
      </c>
      <c r="D335" s="229">
        <v>10.5</v>
      </c>
      <c r="E335" s="230">
        <v>9</v>
      </c>
      <c r="F335" s="230">
        <v>12</v>
      </c>
    </row>
    <row r="336" spans="1:11">
      <c r="A336" s="173">
        <v>45098</v>
      </c>
      <c r="B336" s="228">
        <v>10.6806</v>
      </c>
      <c r="C336" s="228">
        <v>10.594692737430167</v>
      </c>
      <c r="D336" s="229">
        <v>10.5</v>
      </c>
      <c r="E336" s="230">
        <v>9</v>
      </c>
      <c r="F336" s="230">
        <v>12</v>
      </c>
    </row>
    <row r="337" spans="1:6">
      <c r="A337" s="173">
        <v>45105</v>
      </c>
      <c r="B337" s="228">
        <v>10.724944585987261</v>
      </c>
      <c r="C337" s="228">
        <v>10.65791089420655</v>
      </c>
      <c r="D337" s="229">
        <v>10.5</v>
      </c>
      <c r="E337" s="230">
        <v>9</v>
      </c>
      <c r="F337" s="230">
        <v>12</v>
      </c>
    </row>
    <row r="338" spans="1:6">
      <c r="A338" s="173">
        <v>45113</v>
      </c>
      <c r="B338" s="228">
        <v>10.6218</v>
      </c>
      <c r="C338" s="228">
        <v>10.612988063054354</v>
      </c>
      <c r="D338" s="229">
        <v>10.5</v>
      </c>
      <c r="E338" s="230">
        <v>9</v>
      </c>
      <c r="F338" s="230">
        <v>12</v>
      </c>
    </row>
    <row r="339" spans="1:6">
      <c r="A339" s="173">
        <v>45119</v>
      </c>
      <c r="B339" s="228">
        <v>10.609</v>
      </c>
      <c r="C339" s="228">
        <v>10.598129322645786</v>
      </c>
      <c r="D339" s="229">
        <v>10.5</v>
      </c>
      <c r="E339" s="230">
        <v>9</v>
      </c>
      <c r="F339" s="230">
        <v>12</v>
      </c>
    </row>
    <row r="340" spans="1:6">
      <c r="A340" s="173">
        <v>45126</v>
      </c>
      <c r="B340" s="228">
        <v>10.5946</v>
      </c>
      <c r="C340" s="228">
        <v>10.610755802335506</v>
      </c>
      <c r="D340" s="229">
        <v>10.5</v>
      </c>
      <c r="E340" s="230">
        <v>9</v>
      </c>
      <c r="F340" s="230">
        <v>12</v>
      </c>
    </row>
    <row r="341" spans="1:6">
      <c r="A341" s="173">
        <v>45133</v>
      </c>
      <c r="B341" s="228">
        <v>10.6111</v>
      </c>
      <c r="C341" s="228">
        <v>10.616700586374353</v>
      </c>
      <c r="D341" s="229">
        <v>10.5</v>
      </c>
      <c r="E341" s="230">
        <v>9</v>
      </c>
      <c r="F341" s="230">
        <v>12</v>
      </c>
    </row>
    <row r="342" spans="1:6">
      <c r="A342" s="173">
        <v>45140</v>
      </c>
      <c r="B342" s="228">
        <v>10.3978</v>
      </c>
      <c r="C342" s="228">
        <v>10.625</v>
      </c>
      <c r="D342" s="229">
        <v>10.25</v>
      </c>
      <c r="E342" s="230">
        <v>8.75</v>
      </c>
      <c r="F342" s="230">
        <v>11.75</v>
      </c>
    </row>
    <row r="343" spans="1:6">
      <c r="A343" s="242">
        <v>45147</v>
      </c>
      <c r="B343" s="243">
        <v>10.3515</v>
      </c>
      <c r="C343" s="243">
        <v>10.28</v>
      </c>
      <c r="D343" s="243">
        <v>10.25</v>
      </c>
      <c r="E343" s="243">
        <v>8.75</v>
      </c>
      <c r="F343" s="243">
        <v>11.75</v>
      </c>
    </row>
    <row r="344" spans="1:6">
      <c r="A344" s="242">
        <v>45154</v>
      </c>
      <c r="B344" s="243">
        <v>10.342700000000001</v>
      </c>
      <c r="C344" s="243">
        <v>10.37</v>
      </c>
      <c r="D344" s="243">
        <v>10.25</v>
      </c>
      <c r="E344" s="243">
        <v>8.75</v>
      </c>
      <c r="F344" s="243">
        <v>11.75</v>
      </c>
    </row>
    <row r="345" spans="1:6">
      <c r="A345" s="242">
        <v>45161</v>
      </c>
      <c r="B345" s="243">
        <v>10.38576109324759</v>
      </c>
      <c r="C345" s="243">
        <v>10.37</v>
      </c>
      <c r="D345" s="243">
        <v>10.25</v>
      </c>
      <c r="E345" s="243">
        <v>8.75</v>
      </c>
      <c r="F345" s="243">
        <v>11.75</v>
      </c>
    </row>
    <row r="346" spans="1:6">
      <c r="A346" s="242">
        <v>45168</v>
      </c>
      <c r="B346" s="243">
        <v>10.477600000000001</v>
      </c>
      <c r="C346" s="243">
        <v>10.37</v>
      </c>
      <c r="D346" s="243">
        <v>10.25</v>
      </c>
      <c r="E346" s="243">
        <v>8.75</v>
      </c>
      <c r="F346" s="243">
        <v>11.75</v>
      </c>
    </row>
    <row r="347" spans="1:6">
      <c r="A347" s="242">
        <v>45175</v>
      </c>
      <c r="B347" s="243">
        <v>10.58</v>
      </c>
      <c r="C347" s="243">
        <v>10.39</v>
      </c>
      <c r="D347" s="243">
        <v>10.25</v>
      </c>
      <c r="E347" s="243">
        <v>8.75</v>
      </c>
      <c r="F347" s="243">
        <v>11.75</v>
      </c>
    </row>
    <row r="348" spans="1:6">
      <c r="A348" s="242">
        <v>45182</v>
      </c>
      <c r="B348" s="243">
        <v>10</v>
      </c>
      <c r="C348" s="243">
        <v>9.9700000000000006</v>
      </c>
      <c r="D348" s="243">
        <v>9.75</v>
      </c>
      <c r="E348" s="243">
        <v>8.75</v>
      </c>
      <c r="F348" s="243">
        <v>11.25</v>
      </c>
    </row>
    <row r="349" spans="1:6">
      <c r="A349" s="242">
        <v>45189</v>
      </c>
      <c r="B349" s="243">
        <v>9.9</v>
      </c>
      <c r="C349" s="243">
        <v>9.91</v>
      </c>
      <c r="D349" s="243">
        <v>9.75</v>
      </c>
      <c r="E349" s="243">
        <v>8.75</v>
      </c>
      <c r="F349" s="243">
        <v>11.25</v>
      </c>
    </row>
    <row r="350" spans="1:6">
      <c r="A350" s="242">
        <v>45196</v>
      </c>
      <c r="B350" s="243">
        <v>10.02</v>
      </c>
      <c r="C350" s="243">
        <v>9.92</v>
      </c>
      <c r="D350" s="243">
        <v>9.75</v>
      </c>
      <c r="E350" s="243">
        <v>8.75</v>
      </c>
      <c r="F350" s="243">
        <v>11.25</v>
      </c>
    </row>
    <row r="351" spans="1:6">
      <c r="A351" s="242">
        <v>45203</v>
      </c>
      <c r="B351" s="243">
        <v>10.07</v>
      </c>
      <c r="C351" s="243">
        <v>9.9</v>
      </c>
      <c r="D351" s="243">
        <v>9.75</v>
      </c>
      <c r="E351" s="243">
        <v>8.75</v>
      </c>
      <c r="F351" s="243">
        <v>11.25</v>
      </c>
    </row>
    <row r="352" spans="1:6">
      <c r="A352" s="242">
        <v>45210</v>
      </c>
      <c r="B352" s="243">
        <v>9.89</v>
      </c>
      <c r="C352" s="243">
        <v>9.9</v>
      </c>
      <c r="D352" s="243">
        <v>9.75</v>
      </c>
      <c r="E352" s="243">
        <v>8.25</v>
      </c>
      <c r="F352" s="243">
        <v>11.25</v>
      </c>
    </row>
    <row r="353" spans="1:6">
      <c r="A353" s="242">
        <v>45217</v>
      </c>
      <c r="B353" s="243">
        <v>9.8800000000000008</v>
      </c>
      <c r="C353" s="243">
        <v>9.89</v>
      </c>
      <c r="D353" s="243">
        <v>9.75</v>
      </c>
      <c r="E353" s="243">
        <v>8.25</v>
      </c>
      <c r="F353" s="243">
        <v>11.25</v>
      </c>
    </row>
    <row r="354" spans="1:6">
      <c r="A354" s="242">
        <v>45224</v>
      </c>
      <c r="B354" s="243">
        <v>9.9</v>
      </c>
      <c r="C354" s="243">
        <v>9.9</v>
      </c>
      <c r="D354" s="243">
        <v>9.75</v>
      </c>
      <c r="E354" s="243">
        <v>8.25</v>
      </c>
      <c r="F354" s="243">
        <v>11.25</v>
      </c>
    </row>
    <row r="355" spans="1:6">
      <c r="A355" s="242">
        <v>45231</v>
      </c>
      <c r="B355" s="243">
        <v>9.69</v>
      </c>
      <c r="C355" s="243">
        <v>9.89</v>
      </c>
      <c r="D355" s="243">
        <v>9.5</v>
      </c>
      <c r="E355" s="243">
        <v>8</v>
      </c>
      <c r="F355" s="243">
        <v>11</v>
      </c>
    </row>
    <row r="356" spans="1:6">
      <c r="A356" s="242">
        <v>45238</v>
      </c>
      <c r="B356" s="243">
        <v>9.89</v>
      </c>
      <c r="C356" s="243"/>
      <c r="D356" s="243">
        <v>9.5</v>
      </c>
      <c r="E356" s="243">
        <v>8</v>
      </c>
      <c r="F356" s="243">
        <v>11</v>
      </c>
    </row>
    <row r="357" spans="1:6">
      <c r="A357" s="242">
        <v>45245</v>
      </c>
      <c r="B357" s="243">
        <v>9.6831999999999994</v>
      </c>
      <c r="C357" s="243"/>
      <c r="D357" s="243">
        <v>9.5</v>
      </c>
      <c r="E357" s="243">
        <v>7.75</v>
      </c>
      <c r="F357" s="243">
        <v>11</v>
      </c>
    </row>
    <row r="358" spans="1:6">
      <c r="A358" s="242">
        <v>45252</v>
      </c>
      <c r="B358" s="243">
        <v>9.7200000000000006</v>
      </c>
      <c r="C358" s="243"/>
      <c r="D358" s="243">
        <v>9.5</v>
      </c>
      <c r="E358" s="243">
        <v>7.75</v>
      </c>
      <c r="F358" s="243">
        <v>11</v>
      </c>
    </row>
    <row r="359" spans="1:6">
      <c r="A359" s="242">
        <v>45259</v>
      </c>
      <c r="B359" s="243">
        <v>9.7269000000000005</v>
      </c>
      <c r="C359" s="243"/>
      <c r="D359" s="243">
        <v>9.5</v>
      </c>
      <c r="E359" s="243">
        <v>7.75</v>
      </c>
      <c r="F359" s="243">
        <v>11</v>
      </c>
    </row>
    <row r="360" spans="1:6">
      <c r="A360" s="242">
        <v>45266</v>
      </c>
      <c r="B360" s="243">
        <v>9.7545999999999999</v>
      </c>
      <c r="C360" s="243"/>
      <c r="D360" s="243">
        <v>9.5</v>
      </c>
      <c r="E360" s="243">
        <v>7.75</v>
      </c>
      <c r="F360" s="243">
        <v>11</v>
      </c>
    </row>
    <row r="361" spans="1:6">
      <c r="A361" s="242">
        <v>45273</v>
      </c>
      <c r="B361" s="243">
        <v>9.4726999999999997</v>
      </c>
      <c r="C361" s="243"/>
      <c r="D361" s="243">
        <v>9.25</v>
      </c>
      <c r="E361" s="243">
        <v>7.75</v>
      </c>
      <c r="F361" s="243">
        <v>10.75</v>
      </c>
    </row>
  </sheetData>
  <hyperlinks>
    <hyperlink ref="A1" location="Ցանկ!A1" display="Ցանկ!A1" xr:uid="{9FBA7E38-9568-4AFE-A595-EF52F9AE922E}"/>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sheetPr>
  <dimension ref="A1:J144"/>
  <sheetViews>
    <sheetView zoomScale="115" zoomScaleNormal="115" workbookViewId="0"/>
  </sheetViews>
  <sheetFormatPr defaultColWidth="8.88671875" defaultRowHeight="13.5"/>
  <cols>
    <col min="1" max="1" width="8.88671875" style="1"/>
    <col min="2" max="2" width="10.88671875" style="1" customWidth="1"/>
    <col min="3" max="16384" width="8.88671875" style="1"/>
  </cols>
  <sheetData>
    <row r="1" spans="1:10" ht="14.25">
      <c r="A1" s="33" t="s">
        <v>492</v>
      </c>
      <c r="B1" s="124" t="s">
        <v>395</v>
      </c>
      <c r="C1" s="124" t="s">
        <v>396</v>
      </c>
      <c r="D1" s="285" t="s">
        <v>397</v>
      </c>
      <c r="E1" s="285" t="s">
        <v>398</v>
      </c>
      <c r="F1" s="285" t="s">
        <v>399</v>
      </c>
      <c r="G1" s="285" t="s">
        <v>400</v>
      </c>
      <c r="H1" s="285" t="s">
        <v>401</v>
      </c>
      <c r="I1" s="285" t="s">
        <v>402</v>
      </c>
      <c r="J1" s="285" t="s">
        <v>403</v>
      </c>
    </row>
    <row r="2" spans="1:10" hidden="1">
      <c r="A2" s="79" t="s">
        <v>132</v>
      </c>
      <c r="B2" s="80">
        <v>-4705.6427595650002</v>
      </c>
      <c r="C2" s="80">
        <v>0</v>
      </c>
      <c r="D2" s="80">
        <v>0</v>
      </c>
      <c r="E2" s="80">
        <v>0</v>
      </c>
      <c r="F2" s="80">
        <v>26474.270072425003</v>
      </c>
      <c r="G2" s="80">
        <v>4476.2160000000003</v>
      </c>
      <c r="H2" s="80">
        <v>1520.6335000000001</v>
      </c>
      <c r="I2" s="80">
        <v>0</v>
      </c>
      <c r="J2" s="81">
        <v>21768.627312860001</v>
      </c>
    </row>
    <row r="3" spans="1:10" hidden="1">
      <c r="A3" s="79" t="s">
        <v>133</v>
      </c>
      <c r="B3" s="80">
        <v>-9182.2066094238089</v>
      </c>
      <c r="C3" s="80">
        <v>0</v>
      </c>
      <c r="D3" s="80">
        <v>0</v>
      </c>
      <c r="E3" s="80">
        <v>0</v>
      </c>
      <c r="F3" s="80">
        <v>13423.414761904762</v>
      </c>
      <c r="G3" s="80">
        <v>1520.8166666666666</v>
      </c>
      <c r="H3" s="80">
        <v>1520.8166666666666</v>
      </c>
      <c r="I3" s="80">
        <v>0</v>
      </c>
      <c r="J3" s="81">
        <v>4241.2081524809528</v>
      </c>
    </row>
    <row r="4" spans="1:10" hidden="1">
      <c r="A4" s="79" t="s">
        <v>134</v>
      </c>
      <c r="B4" s="80">
        <v>-18097.776207577273</v>
      </c>
      <c r="C4" s="80">
        <v>-13519.878169818185</v>
      </c>
      <c r="D4" s="80">
        <v>-4918.6180357045459</v>
      </c>
      <c r="E4" s="80">
        <v>0</v>
      </c>
      <c r="F4" s="80">
        <v>9027.6072727272713</v>
      </c>
      <c r="G4" s="80">
        <v>1520.0081818181818</v>
      </c>
      <c r="H4" s="80">
        <v>1520.0081818181818</v>
      </c>
      <c r="I4" s="80">
        <v>0</v>
      </c>
      <c r="J4" s="81">
        <v>-9070.1689348500022</v>
      </c>
    </row>
    <row r="5" spans="1:10" hidden="1">
      <c r="A5" s="79" t="s">
        <v>135</v>
      </c>
      <c r="B5" s="80">
        <v>-14813.282183794998</v>
      </c>
      <c r="C5" s="80">
        <v>-11015.263399639998</v>
      </c>
      <c r="D5" s="80">
        <v>-3003.0097930750003</v>
      </c>
      <c r="E5" s="80">
        <v>0</v>
      </c>
      <c r="F5" s="80">
        <v>14121.626</v>
      </c>
      <c r="G5" s="80">
        <v>3110.643</v>
      </c>
      <c r="H5" s="80">
        <v>1522.5255000000002</v>
      </c>
      <c r="I5" s="80">
        <v>0</v>
      </c>
      <c r="J5" s="81">
        <v>-691.65618379499756</v>
      </c>
    </row>
    <row r="6" spans="1:10" hidden="1">
      <c r="A6" s="79" t="s">
        <v>134</v>
      </c>
      <c r="B6" s="80">
        <v>-12315.675233989999</v>
      </c>
      <c r="C6" s="80">
        <v>-7004.9498241600004</v>
      </c>
      <c r="D6" s="80">
        <v>-2001.635261315</v>
      </c>
      <c r="E6" s="80">
        <v>0</v>
      </c>
      <c r="F6" s="80">
        <v>16781.850754904997</v>
      </c>
      <c r="G6" s="80">
        <v>3619.6895000000004</v>
      </c>
      <c r="H6" s="80">
        <v>1519.9040000000002</v>
      </c>
      <c r="I6" s="80">
        <v>0</v>
      </c>
      <c r="J6" s="81">
        <v>4466.1755209149978</v>
      </c>
    </row>
    <row r="7" spans="1:10" hidden="1">
      <c r="A7" s="79" t="s">
        <v>136</v>
      </c>
      <c r="B7" s="80">
        <v>-12996.826626927272</v>
      </c>
      <c r="C7" s="80">
        <v>-6823.23621460909</v>
      </c>
      <c r="D7" s="80">
        <v>0</v>
      </c>
      <c r="E7" s="80">
        <v>0</v>
      </c>
      <c r="F7" s="80">
        <v>22681.010454545452</v>
      </c>
      <c r="G7" s="80">
        <v>7666.0190909090907</v>
      </c>
      <c r="H7" s="80">
        <v>1516.8304545454548</v>
      </c>
      <c r="I7" s="80">
        <v>0</v>
      </c>
      <c r="J7" s="81">
        <v>9684.1838276181807</v>
      </c>
    </row>
    <row r="8" spans="1:10" hidden="1">
      <c r="A8" s="79" t="s">
        <v>136</v>
      </c>
      <c r="B8" s="80">
        <v>-12553.596492838094</v>
      </c>
      <c r="C8" s="80">
        <v>-8105.3090871666664</v>
      </c>
      <c r="D8" s="80">
        <v>-8105.3090871666664</v>
      </c>
      <c r="E8" s="80">
        <v>0</v>
      </c>
      <c r="F8" s="80">
        <v>35138.778761904759</v>
      </c>
      <c r="G8" s="80">
        <v>2655.1116190476187</v>
      </c>
      <c r="H8" s="80">
        <v>1518.297619047619</v>
      </c>
      <c r="I8" s="80">
        <v>0</v>
      </c>
      <c r="J8" s="81">
        <v>22585.182269066667</v>
      </c>
    </row>
    <row r="9" spans="1:10" hidden="1">
      <c r="A9" s="79" t="s">
        <v>137</v>
      </c>
      <c r="B9" s="80">
        <v>-12686.267309378261</v>
      </c>
      <c r="C9" s="80">
        <v>-11053.413276356521</v>
      </c>
      <c r="D9" s="80">
        <v>-8704.5631694434778</v>
      </c>
      <c r="E9" s="80">
        <v>0</v>
      </c>
      <c r="F9" s="80">
        <v>33584.53086956522</v>
      </c>
      <c r="G9" s="80">
        <v>1839.6417391304349</v>
      </c>
      <c r="H9" s="80">
        <v>1518.3130434782611</v>
      </c>
      <c r="I9" s="80">
        <v>0</v>
      </c>
      <c r="J9" s="81">
        <v>20898.263560186959</v>
      </c>
    </row>
    <row r="10" spans="1:10" hidden="1">
      <c r="A10" s="79" t="s">
        <v>138</v>
      </c>
      <c r="B10" s="80">
        <v>-12506.063772268422</v>
      </c>
      <c r="C10" s="80">
        <v>-11071.622623289473</v>
      </c>
      <c r="D10" s="80">
        <v>-4746.0222062736848</v>
      </c>
      <c r="E10" s="80">
        <v>0</v>
      </c>
      <c r="F10" s="80">
        <v>45417.134561403509</v>
      </c>
      <c r="G10" s="80">
        <v>1652.0625438596489</v>
      </c>
      <c r="H10" s="80">
        <v>1518.3142105263157</v>
      </c>
      <c r="I10" s="80">
        <v>0</v>
      </c>
      <c r="J10" s="81">
        <v>32911.07078913509</v>
      </c>
    </row>
    <row r="11" spans="1:10" hidden="1">
      <c r="A11" s="79" t="s">
        <v>136</v>
      </c>
      <c r="B11" s="80">
        <v>-17980.465976834785</v>
      </c>
      <c r="C11" s="80">
        <v>-15762.711165713044</v>
      </c>
      <c r="D11" s="80">
        <v>-3656.9537548130434</v>
      </c>
      <c r="E11" s="80">
        <v>0</v>
      </c>
      <c r="F11" s="80">
        <v>43056.85391304348</v>
      </c>
      <c r="G11" s="80">
        <v>1519.9860869565218</v>
      </c>
      <c r="H11" s="80">
        <v>1519.9860869565218</v>
      </c>
      <c r="I11" s="80">
        <v>0</v>
      </c>
      <c r="J11" s="81">
        <v>25076.387936208695</v>
      </c>
    </row>
    <row r="12" spans="1:10" hidden="1">
      <c r="A12" s="79" t="s">
        <v>139</v>
      </c>
      <c r="B12" s="80">
        <v>-12015.172749786365</v>
      </c>
      <c r="C12" s="80">
        <v>-10376.262479045457</v>
      </c>
      <c r="D12" s="80">
        <v>-2729.5521958954546</v>
      </c>
      <c r="E12" s="80">
        <v>0</v>
      </c>
      <c r="F12" s="80">
        <v>48316.649545454551</v>
      </c>
      <c r="G12" s="80">
        <v>1751.1995454545458</v>
      </c>
      <c r="H12" s="80">
        <v>1518.8536363636367</v>
      </c>
      <c r="I12" s="80">
        <v>0</v>
      </c>
      <c r="J12" s="81">
        <v>36301.47679566819</v>
      </c>
    </row>
    <row r="13" spans="1:10" hidden="1">
      <c r="A13" s="79" t="s">
        <v>140</v>
      </c>
      <c r="B13" s="80">
        <v>-10192.104331291303</v>
      </c>
      <c r="C13" s="80">
        <v>-6795.4630269434774</v>
      </c>
      <c r="D13" s="80">
        <v>-6795.4630269434774</v>
      </c>
      <c r="E13" s="80">
        <v>0</v>
      </c>
      <c r="F13" s="80">
        <v>65563.768427004354</v>
      </c>
      <c r="G13" s="80">
        <v>1540.0594632737645</v>
      </c>
      <c r="H13" s="80">
        <v>1517.3790284911559</v>
      </c>
      <c r="I13" s="80">
        <v>0</v>
      </c>
      <c r="J13" s="81">
        <v>55371.664095713051</v>
      </c>
    </row>
    <row r="14" spans="1:10" hidden="1">
      <c r="A14" s="79" t="s">
        <v>141</v>
      </c>
      <c r="B14" s="80">
        <v>-12450.912999826316</v>
      </c>
      <c r="C14" s="80">
        <v>-5271.2129290999992</v>
      </c>
      <c r="D14" s="80">
        <v>-5271.2129290999992</v>
      </c>
      <c r="E14" s="80">
        <v>0</v>
      </c>
      <c r="F14" s="80">
        <v>72136.961042805269</v>
      </c>
      <c r="G14" s="80">
        <v>1518.5373771754923</v>
      </c>
      <c r="H14" s="80">
        <v>1518.5373771754923</v>
      </c>
      <c r="I14" s="80">
        <v>0</v>
      </c>
      <c r="J14" s="81">
        <v>59686.048042978953</v>
      </c>
    </row>
    <row r="15" spans="1:10" hidden="1">
      <c r="A15" s="79" t="s">
        <v>133</v>
      </c>
      <c r="B15" s="80">
        <v>-9391.5593396666663</v>
      </c>
      <c r="C15" s="80">
        <v>-7822.2323011809513</v>
      </c>
      <c r="D15" s="80">
        <v>-6202.6570558190469</v>
      </c>
      <c r="E15" s="80">
        <v>0</v>
      </c>
      <c r="F15" s="80">
        <v>68517.011999999973</v>
      </c>
      <c r="G15" s="80">
        <v>1517.8457142857144</v>
      </c>
      <c r="H15" s="80">
        <v>1517.8457142857144</v>
      </c>
      <c r="I15" s="80">
        <v>0</v>
      </c>
      <c r="J15" s="81">
        <v>59125.452660333307</v>
      </c>
    </row>
    <row r="16" spans="1:10" hidden="1">
      <c r="A16" s="79" t="s">
        <v>134</v>
      </c>
      <c r="B16" s="80">
        <v>-8232.354967477273</v>
      </c>
      <c r="C16" s="80">
        <v>-5259.0983049590905</v>
      </c>
      <c r="D16" s="80">
        <v>-3185.6938978636363</v>
      </c>
      <c r="E16" s="80">
        <v>0</v>
      </c>
      <c r="F16" s="80">
        <v>57817.033902445459</v>
      </c>
      <c r="G16" s="80">
        <v>1560.1684963545454</v>
      </c>
      <c r="H16" s="80">
        <v>1517.2318278999999</v>
      </c>
      <c r="I16" s="80">
        <v>0</v>
      </c>
      <c r="J16" s="81">
        <v>49584.678934968186</v>
      </c>
    </row>
    <row r="17" spans="1:10" hidden="1">
      <c r="A17" s="79" t="s">
        <v>135</v>
      </c>
      <c r="B17" s="80">
        <v>-4694.5724174636362</v>
      </c>
      <c r="C17" s="80">
        <v>-1545.9446154636362</v>
      </c>
      <c r="D17" s="80">
        <v>0</v>
      </c>
      <c r="E17" s="80">
        <v>0</v>
      </c>
      <c r="F17" s="80">
        <v>73305.500107213651</v>
      </c>
      <c r="G17" s="80">
        <v>1969.3195750318187</v>
      </c>
      <c r="H17" s="80">
        <v>1519.5051319409095</v>
      </c>
      <c r="I17" s="80">
        <v>0</v>
      </c>
      <c r="J17" s="81">
        <v>68610.927689750009</v>
      </c>
    </row>
    <row r="18" spans="1:10" hidden="1">
      <c r="A18" s="79" t="s">
        <v>134</v>
      </c>
      <c r="B18" s="80">
        <v>-4358.2759931599994</v>
      </c>
      <c r="C18" s="80">
        <v>0</v>
      </c>
      <c r="D18" s="80">
        <v>0</v>
      </c>
      <c r="E18" s="80">
        <v>0</v>
      </c>
      <c r="F18" s="80">
        <v>76126.852107750005</v>
      </c>
      <c r="G18" s="80">
        <v>1517.5086210500001</v>
      </c>
      <c r="H18" s="80">
        <v>1517.4307710500002</v>
      </c>
      <c r="I18" s="80">
        <v>0</v>
      </c>
      <c r="J18" s="81">
        <v>71768.576114590003</v>
      </c>
    </row>
    <row r="19" spans="1:10" hidden="1">
      <c r="A19" s="79" t="s">
        <v>136</v>
      </c>
      <c r="B19" s="80">
        <v>-5288.2334994090907</v>
      </c>
      <c r="C19" s="80">
        <v>-3428.8115193363637</v>
      </c>
      <c r="D19" s="80">
        <v>-2064.7380448636363</v>
      </c>
      <c r="E19" s="80">
        <v>0</v>
      </c>
      <c r="F19" s="80">
        <v>71645.378585681799</v>
      </c>
      <c r="G19" s="80">
        <v>2940.1072621363633</v>
      </c>
      <c r="H19" s="80">
        <v>1516.725255454545</v>
      </c>
      <c r="I19" s="80">
        <v>0</v>
      </c>
      <c r="J19" s="81">
        <v>66357.145086272707</v>
      </c>
    </row>
    <row r="20" spans="1:10" hidden="1">
      <c r="A20" s="79" t="s">
        <v>136</v>
      </c>
      <c r="B20" s="80">
        <v>-3286.9488792045454</v>
      </c>
      <c r="C20" s="80">
        <v>0</v>
      </c>
      <c r="D20" s="80">
        <v>0</v>
      </c>
      <c r="E20" s="80">
        <v>0</v>
      </c>
      <c r="F20" s="80">
        <v>87072.829809727278</v>
      </c>
      <c r="G20" s="80">
        <v>1758.062622636364</v>
      </c>
      <c r="H20" s="80">
        <v>1518.1266500000004</v>
      </c>
      <c r="I20" s="80">
        <v>0</v>
      </c>
      <c r="J20" s="81">
        <v>83785.880930522733</v>
      </c>
    </row>
    <row r="21" spans="1:10" hidden="1">
      <c r="A21" s="79" t="s">
        <v>137</v>
      </c>
      <c r="B21" s="80">
        <v>-674.03365098260861</v>
      </c>
      <c r="C21" s="80">
        <v>0</v>
      </c>
      <c r="D21" s="80">
        <v>0</v>
      </c>
      <c r="E21" s="80">
        <v>0</v>
      </c>
      <c r="F21" s="80">
        <v>88357.643639000002</v>
      </c>
      <c r="G21" s="80">
        <v>1517.0149255217393</v>
      </c>
      <c r="H21" s="80">
        <v>1517.0149255217393</v>
      </c>
      <c r="I21" s="80">
        <v>0</v>
      </c>
      <c r="J21" s="81">
        <v>87683.609988017386</v>
      </c>
    </row>
    <row r="22" spans="1:10" hidden="1">
      <c r="A22" s="79" t="s">
        <v>138</v>
      </c>
      <c r="B22" s="80">
        <v>-4215.0939334571431</v>
      </c>
      <c r="C22" s="80">
        <v>0</v>
      </c>
      <c r="D22" s="80">
        <v>0</v>
      </c>
      <c r="E22" s="80">
        <v>0</v>
      </c>
      <c r="F22" s="80">
        <v>89955.562352571433</v>
      </c>
      <c r="G22" s="80">
        <v>1516.1016568571431</v>
      </c>
      <c r="H22" s="80">
        <v>1516.1016568571431</v>
      </c>
      <c r="I22" s="80">
        <v>0</v>
      </c>
      <c r="J22" s="81">
        <v>85740.468419114288</v>
      </c>
    </row>
    <row r="23" spans="1:10" hidden="1">
      <c r="A23" s="79" t="s">
        <v>136</v>
      </c>
      <c r="B23" s="80">
        <v>-2598.3243001869564</v>
      </c>
      <c r="C23" s="80">
        <v>0</v>
      </c>
      <c r="D23" s="80">
        <v>0</v>
      </c>
      <c r="E23" s="80">
        <v>0</v>
      </c>
      <c r="F23" s="80">
        <v>89307.987342869557</v>
      </c>
      <c r="G23" s="80">
        <v>1539.5854593043478</v>
      </c>
      <c r="H23" s="80">
        <v>1517.8463288695652</v>
      </c>
      <c r="I23" s="80">
        <v>0</v>
      </c>
      <c r="J23" s="81">
        <v>86709.663042682601</v>
      </c>
    </row>
    <row r="24" spans="1:10" hidden="1">
      <c r="A24" s="79" t="s">
        <v>139</v>
      </c>
      <c r="B24" s="80">
        <v>-8633.5775840636361</v>
      </c>
      <c r="C24" s="80">
        <v>0</v>
      </c>
      <c r="D24" s="80">
        <v>0</v>
      </c>
      <c r="E24" s="80">
        <v>0</v>
      </c>
      <c r="F24" s="80">
        <v>69580.369636954551</v>
      </c>
      <c r="G24" s="80">
        <v>1516.9430468636363</v>
      </c>
      <c r="H24" s="80">
        <v>1516.9430468636363</v>
      </c>
      <c r="I24" s="80">
        <v>0</v>
      </c>
      <c r="J24" s="81">
        <v>60946.792052890916</v>
      </c>
    </row>
    <row r="25" spans="1:10" hidden="1">
      <c r="A25" s="79" t="s">
        <v>140</v>
      </c>
      <c r="B25" s="80">
        <v>-8341.2519692000005</v>
      </c>
      <c r="C25" s="80">
        <v>0</v>
      </c>
      <c r="D25" s="80">
        <v>0</v>
      </c>
      <c r="E25" s="80">
        <v>0</v>
      </c>
      <c r="F25" s="80">
        <v>72112.142966625004</v>
      </c>
      <c r="G25" s="80">
        <v>1516.192898137758</v>
      </c>
      <c r="H25" s="80">
        <v>1516.192898137758</v>
      </c>
      <c r="I25" s="80">
        <v>0</v>
      </c>
      <c r="J25" s="81">
        <v>63770.890997425005</v>
      </c>
    </row>
    <row r="26" spans="1:10" hidden="1">
      <c r="A26" s="79" t="s">
        <v>142</v>
      </c>
      <c r="B26" s="80">
        <v>-17263.062690261111</v>
      </c>
      <c r="C26" s="80">
        <v>0</v>
      </c>
      <c r="D26" s="80">
        <v>0</v>
      </c>
      <c r="E26" s="80">
        <v>0</v>
      </c>
      <c r="F26" s="80">
        <v>72202.634340277786</v>
      </c>
      <c r="G26" s="80">
        <v>1522.4856624755953</v>
      </c>
      <c r="H26" s="80">
        <v>1517.0056624755953</v>
      </c>
      <c r="I26" s="80">
        <v>0</v>
      </c>
      <c r="J26" s="81">
        <v>54939.571650016675</v>
      </c>
    </row>
    <row r="27" spans="1:10" hidden="1">
      <c r="A27" s="79" t="s">
        <v>133</v>
      </c>
      <c r="B27" s="80">
        <v>-6239.1536203476189</v>
      </c>
      <c r="C27" s="80">
        <v>0</v>
      </c>
      <c r="D27" s="80">
        <v>0</v>
      </c>
      <c r="E27" s="80">
        <v>0</v>
      </c>
      <c r="F27" s="80">
        <v>60180.553164095239</v>
      </c>
      <c r="G27" s="80">
        <v>1683.3244210476191</v>
      </c>
      <c r="H27" s="80">
        <v>1516.1144210476191</v>
      </c>
      <c r="I27" s="80">
        <v>0</v>
      </c>
      <c r="J27" s="81">
        <v>53941.399543747619</v>
      </c>
    </row>
    <row r="28" spans="1:10" hidden="1">
      <c r="A28" s="79" t="s">
        <v>134</v>
      </c>
      <c r="B28" s="80">
        <v>-6779.6857142666659</v>
      </c>
      <c r="C28" s="80">
        <v>0</v>
      </c>
      <c r="D28" s="80">
        <v>0</v>
      </c>
      <c r="E28" s="80">
        <v>0</v>
      </c>
      <c r="F28" s="80">
        <v>54202.15137761904</v>
      </c>
      <c r="G28" s="80">
        <v>2264.5619277142855</v>
      </c>
      <c r="H28" s="80">
        <v>1514.8366061428569</v>
      </c>
      <c r="I28" s="80">
        <v>0</v>
      </c>
      <c r="J28" s="81">
        <v>47422.465663352377</v>
      </c>
    </row>
    <row r="29" spans="1:10" hidden="1">
      <c r="A29" s="79" t="s">
        <v>135</v>
      </c>
      <c r="B29" s="80">
        <v>-10006.40652315238</v>
      </c>
      <c r="C29" s="80">
        <v>0</v>
      </c>
      <c r="D29" s="80">
        <v>0</v>
      </c>
      <c r="E29" s="80">
        <v>0</v>
      </c>
      <c r="F29" s="80">
        <v>43446.895430190467</v>
      </c>
      <c r="G29" s="80">
        <v>1516.6230632857144</v>
      </c>
      <c r="H29" s="80">
        <v>1516.6230632857144</v>
      </c>
      <c r="I29" s="80">
        <v>0</v>
      </c>
      <c r="J29" s="81">
        <v>33440.488907038089</v>
      </c>
    </row>
    <row r="30" spans="1:10" hidden="1">
      <c r="A30" s="79" t="s">
        <v>134</v>
      </c>
      <c r="B30" s="80">
        <v>-15942.635856165001</v>
      </c>
      <c r="C30" s="80">
        <v>0</v>
      </c>
      <c r="D30" s="80">
        <v>0</v>
      </c>
      <c r="E30" s="80">
        <v>0</v>
      </c>
      <c r="F30" s="80">
        <v>48038.214109100008</v>
      </c>
      <c r="G30" s="80">
        <v>1649.0757925000003</v>
      </c>
      <c r="H30" s="80">
        <v>1515.3493425000001</v>
      </c>
      <c r="I30" s="80">
        <v>0</v>
      </c>
      <c r="J30" s="81">
        <v>32095.578252935007</v>
      </c>
    </row>
    <row r="31" spans="1:10" hidden="1">
      <c r="A31" s="79" t="s">
        <v>136</v>
      </c>
      <c r="B31" s="80">
        <v>-11679.308039790478</v>
      </c>
      <c r="C31" s="80">
        <v>-5718.8454011761905</v>
      </c>
      <c r="D31" s="80">
        <v>0</v>
      </c>
      <c r="E31" s="80">
        <v>0</v>
      </c>
      <c r="F31" s="80">
        <v>37047.897416238091</v>
      </c>
      <c r="G31" s="80">
        <v>1515.395100952381</v>
      </c>
      <c r="H31" s="80">
        <v>1514.6808152380952</v>
      </c>
      <c r="I31" s="80">
        <v>0</v>
      </c>
      <c r="J31" s="81">
        <v>25368.589376447613</v>
      </c>
    </row>
    <row r="32" spans="1:10" hidden="1">
      <c r="A32" s="79" t="s">
        <v>136</v>
      </c>
      <c r="B32" s="80">
        <v>-4318.8325031181821</v>
      </c>
      <c r="C32" s="80">
        <v>0</v>
      </c>
      <c r="D32" s="80">
        <v>0</v>
      </c>
      <c r="E32" s="80">
        <v>0</v>
      </c>
      <c r="F32" s="80">
        <v>42844.198224590909</v>
      </c>
      <c r="G32" s="80">
        <v>1550.4891052727276</v>
      </c>
      <c r="H32" s="80">
        <v>1516.1826961818185</v>
      </c>
      <c r="I32" s="80">
        <v>0</v>
      </c>
      <c r="J32" s="81">
        <v>38525.365721472728</v>
      </c>
    </row>
    <row r="33" spans="1:10" hidden="1">
      <c r="A33" s="79" t="s">
        <v>137</v>
      </c>
      <c r="B33" s="80">
        <v>-9264.3957950956537</v>
      </c>
      <c r="C33" s="80">
        <v>-5111.5968076130439</v>
      </c>
      <c r="D33" s="80">
        <v>0</v>
      </c>
      <c r="E33" s="80">
        <v>0</v>
      </c>
      <c r="F33" s="80">
        <v>31242.698375478256</v>
      </c>
      <c r="G33" s="80">
        <v>1526.6361775217395</v>
      </c>
      <c r="H33" s="80">
        <v>1514.9159976956525</v>
      </c>
      <c r="I33" s="80">
        <v>0</v>
      </c>
      <c r="J33" s="81">
        <v>21978.302580382602</v>
      </c>
    </row>
    <row r="34" spans="1:10" hidden="1">
      <c r="A34" s="79" t="s">
        <v>138</v>
      </c>
      <c r="B34" s="80">
        <v>-1002.4168897909091</v>
      </c>
      <c r="C34" s="80">
        <v>0</v>
      </c>
      <c r="D34" s="80">
        <v>0</v>
      </c>
      <c r="E34" s="80">
        <v>0</v>
      </c>
      <c r="F34" s="80">
        <v>43298.966077545461</v>
      </c>
      <c r="G34" s="80">
        <v>1514.6692028636362</v>
      </c>
      <c r="H34" s="80">
        <v>1513.7205664999999</v>
      </c>
      <c r="I34" s="80">
        <v>0</v>
      </c>
      <c r="J34" s="81">
        <v>42296.54918775455</v>
      </c>
    </row>
    <row r="35" spans="1:10" hidden="1">
      <c r="A35" s="79" t="s">
        <v>136</v>
      </c>
      <c r="B35" s="80">
        <v>-3675</v>
      </c>
      <c r="C35" s="80">
        <v>0</v>
      </c>
      <c r="D35" s="80">
        <v>0</v>
      </c>
      <c r="E35" s="80">
        <v>0</v>
      </c>
      <c r="F35" s="80">
        <v>43703</v>
      </c>
      <c r="G35" s="80">
        <v>1690</v>
      </c>
      <c r="H35" s="80">
        <v>1515</v>
      </c>
      <c r="I35" s="80">
        <v>0</v>
      </c>
      <c r="J35" s="81">
        <v>40028</v>
      </c>
    </row>
    <row r="36" spans="1:10" hidden="1">
      <c r="A36" s="79" t="s">
        <v>139</v>
      </c>
      <c r="B36" s="80">
        <v>-2240</v>
      </c>
      <c r="C36" s="80">
        <v>0</v>
      </c>
      <c r="D36" s="80">
        <v>0</v>
      </c>
      <c r="E36" s="80">
        <v>0</v>
      </c>
      <c r="F36" s="80">
        <v>44336</v>
      </c>
      <c r="G36" s="80">
        <v>7682</v>
      </c>
      <c r="H36" s="80">
        <v>1514</v>
      </c>
      <c r="I36" s="80">
        <v>0</v>
      </c>
      <c r="J36" s="81">
        <v>42096</v>
      </c>
    </row>
    <row r="37" spans="1:10" hidden="1">
      <c r="A37" s="79" t="s">
        <v>140</v>
      </c>
      <c r="B37" s="80">
        <v>-2901</v>
      </c>
      <c r="C37" s="80">
        <v>-2901</v>
      </c>
      <c r="D37" s="80">
        <v>-2901</v>
      </c>
      <c r="E37" s="80">
        <v>-2901</v>
      </c>
      <c r="F37" s="80">
        <v>151118</v>
      </c>
      <c r="G37" s="80">
        <v>127334</v>
      </c>
      <c r="H37" s="80">
        <v>16623</v>
      </c>
      <c r="I37" s="80">
        <v>15486</v>
      </c>
      <c r="J37" s="81">
        <v>148217</v>
      </c>
    </row>
    <row r="38" spans="1:10" hidden="1">
      <c r="A38" s="1" t="s">
        <v>143</v>
      </c>
      <c r="B38" s="80">
        <v>-8542.2049384105267</v>
      </c>
      <c r="C38" s="80">
        <v>-5841.6131576105272</v>
      </c>
      <c r="D38" s="80">
        <v>-5841.6131576105272</v>
      </c>
      <c r="E38" s="80">
        <v>-5841.6131576105272</v>
      </c>
      <c r="F38" s="80">
        <v>200022.80239510525</v>
      </c>
      <c r="G38" s="80">
        <v>165228.56341494736</v>
      </c>
      <c r="H38" s="80">
        <v>640.62668436842102</v>
      </c>
      <c r="I38" s="80">
        <v>0</v>
      </c>
      <c r="J38" s="81">
        <v>191480.59745669473</v>
      </c>
    </row>
    <row r="39" spans="1:10" hidden="1">
      <c r="A39" s="1" t="s">
        <v>133</v>
      </c>
      <c r="B39" s="80">
        <v>-7119.7926349649997</v>
      </c>
      <c r="C39" s="80">
        <v>-7083.7847445549996</v>
      </c>
      <c r="D39" s="80">
        <v>-7083.7847445549996</v>
      </c>
      <c r="E39" s="80">
        <v>-7083.7847445549996</v>
      </c>
      <c r="F39" s="80">
        <v>199490.92667799999</v>
      </c>
      <c r="G39" s="80">
        <v>92877.892128150008</v>
      </c>
      <c r="H39" s="80">
        <v>152.64907545</v>
      </c>
      <c r="I39" s="80">
        <v>0</v>
      </c>
      <c r="J39" s="81">
        <v>192371.13404303498</v>
      </c>
    </row>
    <row r="40" spans="1:10" hidden="1">
      <c r="A40" s="1" t="s">
        <v>134</v>
      </c>
      <c r="B40" s="80">
        <v>-11961.484039804547</v>
      </c>
      <c r="C40" s="80">
        <v>-11954.664176790911</v>
      </c>
      <c r="D40" s="80">
        <v>-11954.664176790911</v>
      </c>
      <c r="E40" s="80">
        <v>-11954.664176790911</v>
      </c>
      <c r="F40" s="80">
        <v>194627.54834795455</v>
      </c>
      <c r="G40" s="80">
        <v>74494.758258545451</v>
      </c>
      <c r="H40" s="80">
        <v>0</v>
      </c>
      <c r="I40" s="80">
        <v>0</v>
      </c>
      <c r="J40" s="81">
        <v>182666.06430815</v>
      </c>
    </row>
    <row r="41" spans="1:10" hidden="1">
      <c r="A41" s="1" t="s">
        <v>135</v>
      </c>
      <c r="B41" s="80">
        <v>-11703.385946223811</v>
      </c>
      <c r="C41" s="80">
        <v>-10904.141301728572</v>
      </c>
      <c r="D41" s="80">
        <v>-10904.141301728572</v>
      </c>
      <c r="E41" s="80">
        <v>-10904.141301728572</v>
      </c>
      <c r="F41" s="80">
        <v>186084.22059952383</v>
      </c>
      <c r="G41" s="80">
        <v>60236.682200714284</v>
      </c>
      <c r="H41" s="80">
        <v>0</v>
      </c>
      <c r="I41" s="80">
        <v>0</v>
      </c>
      <c r="J41" s="81">
        <v>174380.83465330003</v>
      </c>
    </row>
    <row r="42" spans="1:10" hidden="1">
      <c r="A42" s="1" t="s">
        <v>134</v>
      </c>
      <c r="B42" s="80">
        <v>-11968.387203278948</v>
      </c>
      <c r="C42" s="80">
        <v>-10836.529236457895</v>
      </c>
      <c r="D42" s="80">
        <v>-10836.529236457895</v>
      </c>
      <c r="E42" s="80">
        <v>-10836.529236457895</v>
      </c>
      <c r="F42" s="80">
        <v>166676.12317121049</v>
      </c>
      <c r="G42" s="80">
        <v>17903.421953052632</v>
      </c>
      <c r="H42" s="80">
        <v>0</v>
      </c>
      <c r="I42" s="80">
        <v>0</v>
      </c>
      <c r="J42" s="81">
        <v>154707.73596793154</v>
      </c>
    </row>
    <row r="43" spans="1:10" hidden="1">
      <c r="A43" s="1" t="s">
        <v>136</v>
      </c>
      <c r="B43" s="80">
        <v>-7820.9863602347832</v>
      </c>
      <c r="C43" s="80">
        <v>-4477.9883495043478</v>
      </c>
      <c r="D43" s="80">
        <v>-4477.9883495043478</v>
      </c>
      <c r="E43" s="80">
        <v>-4477.9883495043478</v>
      </c>
      <c r="F43" s="80">
        <v>155785.07067886955</v>
      </c>
      <c r="G43" s="80">
        <v>5936.2995512173929</v>
      </c>
      <c r="H43" s="80">
        <v>0</v>
      </c>
      <c r="I43" s="80">
        <v>0</v>
      </c>
      <c r="J43" s="81">
        <v>147964.08431863476</v>
      </c>
    </row>
    <row r="44" spans="1:10" hidden="1">
      <c r="A44" s="1" t="s">
        <v>136</v>
      </c>
      <c r="B44" s="80">
        <v>-5683.2760102583343</v>
      </c>
      <c r="C44" s="80">
        <v>0</v>
      </c>
      <c r="D44" s="80">
        <v>0</v>
      </c>
      <c r="E44" s="80">
        <v>0</v>
      </c>
      <c r="F44" s="80">
        <v>141408.14514837501</v>
      </c>
      <c r="G44" s="80">
        <v>5100.1263114583335</v>
      </c>
      <c r="H44" s="80">
        <v>0</v>
      </c>
      <c r="I44" s="80">
        <v>0</v>
      </c>
      <c r="J44" s="81">
        <v>135724.86913811669</v>
      </c>
    </row>
    <row r="45" spans="1:10" hidden="1">
      <c r="A45" s="1" t="s">
        <v>137</v>
      </c>
      <c r="B45" s="80">
        <v>-4155.7763861523808</v>
      </c>
      <c r="C45" s="80">
        <v>0</v>
      </c>
      <c r="D45" s="80">
        <v>0</v>
      </c>
      <c r="E45" s="80">
        <v>0</v>
      </c>
      <c r="F45" s="80">
        <v>129428.51628423808</v>
      </c>
      <c r="G45" s="80">
        <v>12245.047141095238</v>
      </c>
      <c r="H45" s="80">
        <v>0</v>
      </c>
      <c r="I45" s="80">
        <v>0</v>
      </c>
      <c r="J45" s="81">
        <v>125272.7398980857</v>
      </c>
    </row>
    <row r="46" spans="1:10" hidden="1">
      <c r="A46" s="1" t="s">
        <v>138</v>
      </c>
      <c r="B46" s="80">
        <v>-790.6656881904762</v>
      </c>
      <c r="C46" s="80">
        <v>0</v>
      </c>
      <c r="D46" s="80">
        <v>0</v>
      </c>
      <c r="E46" s="80">
        <v>0</v>
      </c>
      <c r="F46" s="80">
        <v>136855.33089776192</v>
      </c>
      <c r="G46" s="80">
        <v>35637.109008238098</v>
      </c>
      <c r="H46" s="80">
        <v>0</v>
      </c>
      <c r="I46" s="80">
        <v>0</v>
      </c>
      <c r="J46" s="81">
        <v>136064.66520957145</v>
      </c>
    </row>
    <row r="47" spans="1:10" hidden="1">
      <c r="A47" s="1" t="s">
        <v>136</v>
      </c>
      <c r="B47" s="80">
        <v>-6071.0004825454535</v>
      </c>
      <c r="C47" s="80">
        <v>0</v>
      </c>
      <c r="D47" s="80">
        <v>0</v>
      </c>
      <c r="E47" s="80">
        <v>0</v>
      </c>
      <c r="F47" s="80">
        <v>119260.95454945456</v>
      </c>
      <c r="G47" s="80">
        <v>1603.0126907727272</v>
      </c>
      <c r="H47" s="80">
        <v>0</v>
      </c>
      <c r="I47" s="80">
        <v>0</v>
      </c>
      <c r="J47" s="81">
        <v>113189.95406690911</v>
      </c>
    </row>
    <row r="48" spans="1:10" hidden="1">
      <c r="A48" s="1" t="s">
        <v>139</v>
      </c>
      <c r="B48" s="80">
        <v>-4713.9468395333333</v>
      </c>
      <c r="C48" s="80">
        <v>0</v>
      </c>
      <c r="D48" s="80">
        <v>0</v>
      </c>
      <c r="E48" s="80">
        <v>0</v>
      </c>
      <c r="F48" s="80">
        <v>105384.86138904763</v>
      </c>
      <c r="G48" s="80">
        <v>2264.3134595238093</v>
      </c>
      <c r="H48" s="80">
        <v>0</v>
      </c>
      <c r="I48" s="80">
        <v>0</v>
      </c>
      <c r="J48" s="81">
        <v>100670.91454951429</v>
      </c>
    </row>
    <row r="49" spans="1:10" hidden="1">
      <c r="A49" s="1" t="s">
        <v>140</v>
      </c>
      <c r="B49" s="80">
        <v>-8269.1172572913056</v>
      </c>
      <c r="C49" s="80">
        <v>0</v>
      </c>
      <c r="D49" s="80">
        <v>0</v>
      </c>
      <c r="E49" s="80">
        <v>0</v>
      </c>
      <c r="F49" s="80">
        <v>113812.82738113042</v>
      </c>
      <c r="G49" s="80">
        <v>7853.7343518511007</v>
      </c>
      <c r="H49" s="80">
        <v>0</v>
      </c>
      <c r="I49" s="80">
        <v>0</v>
      </c>
      <c r="J49" s="81">
        <v>105543.71012383912</v>
      </c>
    </row>
    <row r="50" spans="1:10" ht="14.25" hidden="1">
      <c r="A50" s="18" t="s">
        <v>144</v>
      </c>
      <c r="B50" s="80">
        <v>-13100.594549173335</v>
      </c>
      <c r="C50" s="80">
        <v>0</v>
      </c>
      <c r="D50" s="80">
        <v>0</v>
      </c>
      <c r="E50" s="80">
        <v>0</v>
      </c>
      <c r="F50" s="80">
        <v>97996.305563466653</v>
      </c>
      <c r="G50" s="80">
        <v>6650.967998066666</v>
      </c>
      <c r="H50" s="80">
        <v>0</v>
      </c>
      <c r="I50" s="80">
        <v>0</v>
      </c>
      <c r="J50" s="81">
        <v>84895.711014293323</v>
      </c>
    </row>
    <row r="51" spans="1:10" ht="14.25" hidden="1">
      <c r="A51" s="18" t="s">
        <v>133</v>
      </c>
      <c r="B51" s="80">
        <v>-4853.3393832952379</v>
      </c>
      <c r="C51" s="80">
        <v>0</v>
      </c>
      <c r="D51" s="80">
        <v>0</v>
      </c>
      <c r="E51" s="80">
        <v>0</v>
      </c>
      <c r="F51" s="80">
        <v>83230.001607238097</v>
      </c>
      <c r="G51" s="80">
        <v>901.20329852380951</v>
      </c>
      <c r="H51" s="80">
        <v>0</v>
      </c>
      <c r="I51" s="80">
        <v>0</v>
      </c>
      <c r="J51" s="81">
        <v>78376.662223942854</v>
      </c>
    </row>
    <row r="52" spans="1:10" ht="14.25" hidden="1">
      <c r="A52" s="18" t="s">
        <v>134</v>
      </c>
      <c r="B52" s="80">
        <v>-1228.8031485809524</v>
      </c>
      <c r="C52" s="80">
        <v>0</v>
      </c>
      <c r="D52" s="80">
        <v>0</v>
      </c>
      <c r="E52" s="80">
        <v>0</v>
      </c>
      <c r="F52" s="80">
        <v>67734.584765142863</v>
      </c>
      <c r="G52" s="80">
        <v>1020.7676503809523</v>
      </c>
      <c r="H52" s="80">
        <v>0</v>
      </c>
      <c r="I52" s="80">
        <v>0</v>
      </c>
      <c r="J52" s="81">
        <v>66505.781616561915</v>
      </c>
    </row>
    <row r="53" spans="1:10" ht="14.25" hidden="1">
      <c r="A53" s="18" t="s">
        <v>135</v>
      </c>
      <c r="B53" s="80">
        <v>-11322.087704913636</v>
      </c>
      <c r="C53" s="80">
        <v>0</v>
      </c>
      <c r="D53" s="80">
        <v>0</v>
      </c>
      <c r="E53" s="80">
        <v>0</v>
      </c>
      <c r="F53" s="80">
        <v>66785.961337500004</v>
      </c>
      <c r="G53" s="80">
        <v>335.75048140909092</v>
      </c>
      <c r="H53" s="80">
        <v>0</v>
      </c>
      <c r="I53" s="80">
        <v>0</v>
      </c>
      <c r="J53" s="81">
        <v>55463.873632586372</v>
      </c>
    </row>
    <row r="54" spans="1:10" ht="14.25" hidden="1">
      <c r="A54" s="18" t="s">
        <v>134</v>
      </c>
      <c r="B54" s="80">
        <v>-12559.418976042854</v>
      </c>
      <c r="C54" s="80">
        <v>0</v>
      </c>
      <c r="D54" s="80">
        <v>0</v>
      </c>
      <c r="E54" s="80">
        <v>0</v>
      </c>
      <c r="F54" s="80">
        <v>50607.711903380958</v>
      </c>
      <c r="G54" s="80">
        <v>738.27307166666674</v>
      </c>
      <c r="H54" s="80">
        <v>0</v>
      </c>
      <c r="I54" s="80">
        <v>0</v>
      </c>
      <c r="J54" s="81">
        <v>38048.292927338101</v>
      </c>
    </row>
    <row r="55" spans="1:10" ht="14.25" hidden="1">
      <c r="A55" s="18" t="s">
        <v>136</v>
      </c>
      <c r="B55" s="80">
        <v>-18225.796541218184</v>
      </c>
      <c r="C55" s="80">
        <v>0</v>
      </c>
      <c r="D55" s="80">
        <v>0</v>
      </c>
      <c r="E55" s="80">
        <v>0</v>
      </c>
      <c r="F55" s="80">
        <v>50797.830542045449</v>
      </c>
      <c r="G55" s="80">
        <v>961.13960918181829</v>
      </c>
      <c r="H55" s="80">
        <v>0</v>
      </c>
      <c r="I55" s="80">
        <v>0</v>
      </c>
      <c r="J55" s="81">
        <v>32572.034000827265</v>
      </c>
    </row>
    <row r="56" spans="1:10" ht="14.25" hidden="1">
      <c r="A56" s="18" t="s">
        <v>136</v>
      </c>
      <c r="B56" s="80">
        <v>-15695.072540989995</v>
      </c>
      <c r="C56" s="80">
        <v>0</v>
      </c>
      <c r="D56" s="80">
        <v>0</v>
      </c>
      <c r="E56" s="80">
        <v>0</v>
      </c>
      <c r="F56" s="80">
        <v>31661.837351200007</v>
      </c>
      <c r="G56" s="80">
        <v>94.044269850000006</v>
      </c>
      <c r="H56" s="80">
        <v>0</v>
      </c>
      <c r="I56" s="80">
        <v>0</v>
      </c>
      <c r="J56" s="81">
        <v>15966.764810210012</v>
      </c>
    </row>
    <row r="57" spans="1:10" ht="14.25" hidden="1">
      <c r="A57" s="18" t="s">
        <v>137</v>
      </c>
      <c r="B57" s="80">
        <v>-11654.079056778259</v>
      </c>
      <c r="C57" s="80">
        <v>0</v>
      </c>
      <c r="D57" s="80">
        <v>0</v>
      </c>
      <c r="E57" s="80">
        <v>0</v>
      </c>
      <c r="F57" s="80">
        <v>28559.312639130439</v>
      </c>
      <c r="G57" s="80">
        <v>86.956521739130437</v>
      </c>
      <c r="H57" s="80">
        <v>0</v>
      </c>
      <c r="I57" s="80">
        <v>0</v>
      </c>
      <c r="J57" s="81">
        <v>16905.233582352179</v>
      </c>
    </row>
    <row r="58" spans="1:10" ht="14.25" hidden="1">
      <c r="A58" s="18" t="s">
        <v>138</v>
      </c>
      <c r="B58" s="80">
        <v>-7605.9533892761901</v>
      </c>
      <c r="C58" s="80">
        <v>0</v>
      </c>
      <c r="D58" s="80">
        <v>0</v>
      </c>
      <c r="E58" s="80">
        <v>0</v>
      </c>
      <c r="F58" s="80">
        <v>26991.069507095239</v>
      </c>
      <c r="G58" s="80">
        <v>171.47183733333333</v>
      </c>
      <c r="H58" s="80">
        <v>0</v>
      </c>
      <c r="I58" s="80">
        <v>0</v>
      </c>
      <c r="J58" s="81">
        <v>19385.116117819049</v>
      </c>
    </row>
    <row r="59" spans="1:10" ht="14.25" hidden="1">
      <c r="A59" s="18" t="s">
        <v>136</v>
      </c>
      <c r="B59" s="80">
        <v>-6486.6446135904753</v>
      </c>
      <c r="C59" s="80">
        <v>0</v>
      </c>
      <c r="D59" s="80">
        <v>0</v>
      </c>
      <c r="E59" s="80">
        <v>0</v>
      </c>
      <c r="F59" s="80">
        <v>13906.690110904763</v>
      </c>
      <c r="G59" s="80">
        <v>0</v>
      </c>
      <c r="H59" s="80">
        <v>0</v>
      </c>
      <c r="I59" s="80">
        <v>0</v>
      </c>
      <c r="J59" s="81">
        <v>7420.0454973142878</v>
      </c>
    </row>
    <row r="60" spans="1:10" ht="14.25" hidden="1">
      <c r="A60" s="18" t="s">
        <v>139</v>
      </c>
      <c r="B60" s="80">
        <v>-36934.815092568177</v>
      </c>
      <c r="C60" s="80">
        <v>0</v>
      </c>
      <c r="D60" s="80">
        <v>0</v>
      </c>
      <c r="E60" s="80">
        <v>0</v>
      </c>
      <c r="F60" s="80">
        <v>252.85005645454547</v>
      </c>
      <c r="G60" s="80">
        <v>68.181818181818187</v>
      </c>
      <c r="H60" s="80">
        <v>0</v>
      </c>
      <c r="I60" s="80">
        <v>0</v>
      </c>
      <c r="J60" s="81">
        <v>-36681.96503611363</v>
      </c>
    </row>
    <row r="61" spans="1:10" ht="14.25" hidden="1">
      <c r="A61" s="18" t="s">
        <v>140</v>
      </c>
      <c r="B61" s="80">
        <v>-23116.852024345455</v>
      </c>
      <c r="C61" s="80">
        <v>0</v>
      </c>
      <c r="D61" s="80">
        <v>0</v>
      </c>
      <c r="E61" s="80">
        <v>0</v>
      </c>
      <c r="F61" s="80">
        <v>5083.1196220000002</v>
      </c>
      <c r="G61" s="80">
        <v>50</v>
      </c>
      <c r="H61" s="80">
        <v>0</v>
      </c>
      <c r="I61" s="80">
        <v>0</v>
      </c>
      <c r="J61" s="81">
        <v>-18033.732402345457</v>
      </c>
    </row>
    <row r="62" spans="1:10" ht="14.25" hidden="1">
      <c r="A62" s="18" t="s">
        <v>145</v>
      </c>
      <c r="B62" s="80">
        <v>-24143.586426715789</v>
      </c>
      <c r="C62" s="80">
        <v>-8430.3691160947365</v>
      </c>
      <c r="D62" s="80">
        <v>0</v>
      </c>
      <c r="E62" s="80">
        <v>0</v>
      </c>
      <c r="F62" s="80">
        <v>8504.4422559210525</v>
      </c>
      <c r="G62" s="80">
        <v>746.69118442105264</v>
      </c>
      <c r="H62" s="80">
        <v>0</v>
      </c>
      <c r="I62" s="80">
        <v>0</v>
      </c>
      <c r="J62" s="81">
        <v>-15639.144170794736</v>
      </c>
    </row>
    <row r="63" spans="1:10" ht="14.25" hidden="1">
      <c r="A63" s="18" t="s">
        <v>133</v>
      </c>
      <c r="B63" s="80">
        <v>-21738.870232274996</v>
      </c>
      <c r="C63" s="80">
        <v>-17643.337321314997</v>
      </c>
      <c r="D63" s="80">
        <v>0</v>
      </c>
      <c r="E63" s="80">
        <v>0</v>
      </c>
      <c r="F63" s="80">
        <v>5716.3970080999989</v>
      </c>
      <c r="G63" s="80">
        <v>0</v>
      </c>
      <c r="H63" s="80">
        <v>0</v>
      </c>
      <c r="I63" s="80">
        <v>0</v>
      </c>
      <c r="J63" s="81">
        <v>-16022.473224174997</v>
      </c>
    </row>
    <row r="64" spans="1:10" ht="14.25" hidden="1">
      <c r="A64" s="18" t="s">
        <v>134</v>
      </c>
      <c r="B64" s="80">
        <v>-34797.0185190591</v>
      </c>
      <c r="C64" s="80">
        <v>-33139.086868990918</v>
      </c>
      <c r="D64" s="80">
        <v>0</v>
      </c>
      <c r="E64" s="80">
        <v>0</v>
      </c>
      <c r="F64" s="80">
        <v>16644.926276409093</v>
      </c>
      <c r="G64" s="80">
        <v>0</v>
      </c>
      <c r="H64" s="80">
        <v>0</v>
      </c>
      <c r="I64" s="80">
        <v>0</v>
      </c>
      <c r="J64" s="81">
        <v>-18152.092242650007</v>
      </c>
    </row>
    <row r="65" spans="1:10" ht="14.25" hidden="1">
      <c r="A65" s="18" t="s">
        <v>135</v>
      </c>
      <c r="B65" s="80">
        <v>-8485.3103821210534</v>
      </c>
      <c r="C65" s="80">
        <v>0</v>
      </c>
      <c r="D65" s="80">
        <v>0</v>
      </c>
      <c r="E65" s="80">
        <v>0</v>
      </c>
      <c r="F65" s="80">
        <v>8577.6856774736843</v>
      </c>
      <c r="G65" s="80">
        <v>0</v>
      </c>
      <c r="H65" s="80">
        <v>0</v>
      </c>
      <c r="I65" s="80">
        <v>0</v>
      </c>
      <c r="J65" s="81">
        <v>92.375295352630928</v>
      </c>
    </row>
    <row r="66" spans="1:10" ht="14.25" hidden="1">
      <c r="A66" s="18" t="s">
        <v>134</v>
      </c>
      <c r="B66" s="80">
        <v>-28305.762048595454</v>
      </c>
      <c r="C66" s="80">
        <v>0</v>
      </c>
      <c r="D66" s="80">
        <v>0</v>
      </c>
      <c r="E66" s="80">
        <v>0</v>
      </c>
      <c r="F66" s="80">
        <v>698.52092386363631</v>
      </c>
      <c r="G66" s="80">
        <v>0</v>
      </c>
      <c r="H66" s="80">
        <v>0</v>
      </c>
      <c r="I66" s="80">
        <v>0</v>
      </c>
      <c r="J66" s="81">
        <v>-27607.241124731816</v>
      </c>
    </row>
    <row r="67" spans="1:10" ht="14.25" hidden="1">
      <c r="A67" s="18" t="s">
        <v>136</v>
      </c>
      <c r="B67" s="80">
        <v>-22968.740504368179</v>
      </c>
      <c r="C67" s="80">
        <v>0</v>
      </c>
      <c r="D67" s="80">
        <v>0</v>
      </c>
      <c r="E67" s="80">
        <v>0</v>
      </c>
      <c r="F67" s="80">
        <v>4487.344564181818</v>
      </c>
      <c r="G67" s="80">
        <v>168.18181818181819</v>
      </c>
      <c r="H67" s="80">
        <v>0</v>
      </c>
      <c r="I67" s="80">
        <v>0</v>
      </c>
      <c r="J67" s="81">
        <v>-18481.395940186361</v>
      </c>
    </row>
    <row r="68" spans="1:10" ht="14.25" hidden="1">
      <c r="A68" s="18" t="s">
        <v>136</v>
      </c>
      <c r="B68" s="80">
        <v>-18242.248767129997</v>
      </c>
      <c r="C68" s="80">
        <v>0</v>
      </c>
      <c r="D68" s="80">
        <v>0</v>
      </c>
      <c r="E68" s="80">
        <v>0</v>
      </c>
      <c r="F68" s="80">
        <v>2502.2617055000001</v>
      </c>
      <c r="G68" s="80">
        <v>0</v>
      </c>
      <c r="H68" s="80">
        <v>0</v>
      </c>
      <c r="I68" s="80">
        <v>0</v>
      </c>
      <c r="J68" s="81">
        <v>-15739.987061629996</v>
      </c>
    </row>
    <row r="69" spans="1:10" ht="14.25" hidden="1">
      <c r="A69" s="18" t="s">
        <v>137</v>
      </c>
      <c r="B69" s="80">
        <v>-41252.911435452173</v>
      </c>
      <c r="C69" s="80">
        <v>0</v>
      </c>
      <c r="D69" s="80">
        <v>0</v>
      </c>
      <c r="E69" s="80">
        <v>0</v>
      </c>
      <c r="F69" s="80">
        <v>0</v>
      </c>
      <c r="G69" s="80">
        <v>0</v>
      </c>
      <c r="H69" s="80">
        <v>0</v>
      </c>
      <c r="I69" s="80">
        <v>0</v>
      </c>
      <c r="J69" s="81">
        <v>-41252.911435452173</v>
      </c>
    </row>
    <row r="70" spans="1:10" ht="14.25" hidden="1">
      <c r="A70" s="18" t="s">
        <v>138</v>
      </c>
      <c r="B70" s="80">
        <v>-30538.783082215006</v>
      </c>
      <c r="C70" s="80">
        <v>0</v>
      </c>
      <c r="D70" s="80">
        <v>0</v>
      </c>
      <c r="E70" s="80">
        <v>0</v>
      </c>
      <c r="F70" s="80">
        <v>1200.2656437999999</v>
      </c>
      <c r="G70" s="80">
        <v>0</v>
      </c>
      <c r="H70" s="80">
        <v>0</v>
      </c>
      <c r="I70" s="80">
        <v>0</v>
      </c>
      <c r="J70" s="81">
        <v>-29338.517438415005</v>
      </c>
    </row>
    <row r="71" spans="1:10" ht="14.25" hidden="1">
      <c r="A71" s="18" t="s">
        <v>136</v>
      </c>
      <c r="B71" s="80">
        <v>-16441.340143204543</v>
      </c>
      <c r="C71" s="80">
        <v>-5687.7417932681819</v>
      </c>
      <c r="D71" s="80">
        <v>0</v>
      </c>
      <c r="E71" s="80">
        <v>0</v>
      </c>
      <c r="F71" s="80">
        <v>3001.7161145454538</v>
      </c>
      <c r="G71" s="80">
        <v>0</v>
      </c>
      <c r="H71" s="80">
        <v>0</v>
      </c>
      <c r="I71" s="80">
        <v>0</v>
      </c>
      <c r="J71" s="81">
        <v>-13439.624028659089</v>
      </c>
    </row>
    <row r="72" spans="1:10" ht="14.25" hidden="1">
      <c r="A72" s="18" t="s">
        <v>139</v>
      </c>
      <c r="B72" s="80">
        <v>-33950.163312622732</v>
      </c>
      <c r="C72" s="80">
        <v>-26894.748119595457</v>
      </c>
      <c r="D72" s="80">
        <v>0</v>
      </c>
      <c r="E72" s="80">
        <v>0</v>
      </c>
      <c r="F72" s="80">
        <v>3637.539591045454</v>
      </c>
      <c r="G72" s="80">
        <v>0</v>
      </c>
      <c r="H72" s="80">
        <v>0</v>
      </c>
      <c r="I72" s="80">
        <v>0</v>
      </c>
      <c r="J72" s="81">
        <v>-30312.623721577278</v>
      </c>
    </row>
    <row r="73" spans="1:10" ht="14.25" hidden="1">
      <c r="A73" s="18" t="s">
        <v>140</v>
      </c>
      <c r="B73" s="80">
        <v>-10093.778104357141</v>
      </c>
      <c r="C73" s="80">
        <v>-429.43094845714285</v>
      </c>
      <c r="D73" s="80">
        <v>0</v>
      </c>
      <c r="E73" s="80">
        <v>0</v>
      </c>
      <c r="F73" s="80">
        <v>15812.339239190474</v>
      </c>
      <c r="G73" s="80">
        <v>1280.952380952381</v>
      </c>
      <c r="H73" s="80">
        <v>0</v>
      </c>
      <c r="I73" s="80">
        <v>0</v>
      </c>
      <c r="J73" s="81">
        <v>5718.5611348333332</v>
      </c>
    </row>
    <row r="74" spans="1:10" ht="14.25" hidden="1">
      <c r="A74" s="18" t="s">
        <v>146</v>
      </c>
      <c r="B74" s="80">
        <v>-22427.239452064998</v>
      </c>
      <c r="C74" s="80">
        <v>0</v>
      </c>
      <c r="D74" s="80">
        <v>0</v>
      </c>
      <c r="E74" s="80">
        <v>0</v>
      </c>
      <c r="F74" s="80">
        <v>10352.39494525</v>
      </c>
      <c r="G74" s="80">
        <v>2190</v>
      </c>
      <c r="H74" s="80">
        <v>0</v>
      </c>
      <c r="I74" s="80">
        <v>0</v>
      </c>
      <c r="J74" s="81">
        <v>-12074.844506814998</v>
      </c>
    </row>
    <row r="75" spans="1:10" ht="14.25" hidden="1">
      <c r="A75" s="18" t="s">
        <v>133</v>
      </c>
      <c r="B75" s="80">
        <v>-21254.227275369998</v>
      </c>
      <c r="C75" s="80">
        <v>-15466.01374796</v>
      </c>
      <c r="D75" s="80">
        <v>0</v>
      </c>
      <c r="E75" s="80">
        <v>0</v>
      </c>
      <c r="F75" s="80">
        <v>620.38063705000002</v>
      </c>
      <c r="G75" s="80">
        <v>0</v>
      </c>
      <c r="H75" s="80">
        <v>0</v>
      </c>
      <c r="I75" s="80">
        <v>0</v>
      </c>
      <c r="J75" s="81">
        <v>-20633.846638319999</v>
      </c>
    </row>
    <row r="76" spans="1:10" ht="14.25" hidden="1">
      <c r="A76" s="18" t="s">
        <v>134</v>
      </c>
      <c r="B76" s="80">
        <v>-52202.597991880961</v>
      </c>
      <c r="C76" s="80">
        <v>-45442.240816404774</v>
      </c>
      <c r="D76" s="80">
        <v>0</v>
      </c>
      <c r="E76" s="80">
        <v>0</v>
      </c>
      <c r="F76" s="80">
        <v>2048.0618395238093</v>
      </c>
      <c r="G76" s="80">
        <v>619.04761904761904</v>
      </c>
      <c r="H76" s="80">
        <v>0</v>
      </c>
      <c r="I76" s="80">
        <v>0</v>
      </c>
      <c r="J76" s="81">
        <v>-50154.536152357148</v>
      </c>
    </row>
    <row r="77" spans="1:10" ht="14.25" hidden="1">
      <c r="A77" s="18" t="s">
        <v>135</v>
      </c>
      <c r="B77" s="80">
        <v>-49890.836826231571</v>
      </c>
      <c r="C77" s="80">
        <v>-38463.112312921046</v>
      </c>
      <c r="D77" s="80">
        <v>0</v>
      </c>
      <c r="E77" s="80">
        <v>0</v>
      </c>
      <c r="F77" s="80">
        <v>5251.0037130000001</v>
      </c>
      <c r="G77" s="80">
        <v>354.03157894736842</v>
      </c>
      <c r="H77" s="80">
        <v>0</v>
      </c>
      <c r="I77" s="80">
        <v>0</v>
      </c>
      <c r="J77" s="81">
        <v>-44639.833113231572</v>
      </c>
    </row>
    <row r="78" spans="1:10" ht="14.25" hidden="1">
      <c r="A78" s="18" t="s">
        <v>134</v>
      </c>
      <c r="B78" s="80">
        <v>-32568.327223861903</v>
      </c>
      <c r="C78" s="80">
        <v>-25229.327289085712</v>
      </c>
      <c r="D78" s="80">
        <v>-17670.087139047617</v>
      </c>
      <c r="E78" s="80">
        <v>-17670.087139047617</v>
      </c>
      <c r="F78" s="80">
        <v>17458.622039952381</v>
      </c>
      <c r="G78" s="80">
        <v>3609.5795457142854</v>
      </c>
      <c r="H78" s="80">
        <v>0</v>
      </c>
      <c r="I78" s="80">
        <v>0</v>
      </c>
      <c r="J78" s="81">
        <v>-15109.705183909522</v>
      </c>
    </row>
    <row r="79" spans="1:10" ht="14.25" hidden="1">
      <c r="A79" s="18" t="s">
        <v>136</v>
      </c>
      <c r="B79" s="80">
        <v>-42010.22056688572</v>
      </c>
      <c r="C79" s="80">
        <v>-34452.14600720477</v>
      </c>
      <c r="D79" s="80">
        <v>-12075.812077623812</v>
      </c>
      <c r="E79" s="80">
        <v>-12075.812077623812</v>
      </c>
      <c r="F79" s="80">
        <v>22248.815743857147</v>
      </c>
      <c r="G79" s="80">
        <v>1821.4285714285713</v>
      </c>
      <c r="H79" s="80">
        <v>0</v>
      </c>
      <c r="I79" s="80">
        <v>0</v>
      </c>
      <c r="J79" s="81">
        <v>-19761.404823028573</v>
      </c>
    </row>
    <row r="80" spans="1:10" ht="14.25" hidden="1">
      <c r="A80" s="18" t="s">
        <v>136</v>
      </c>
      <c r="B80" s="80">
        <v>-9879.7761638571428</v>
      </c>
      <c r="C80" s="80">
        <v>-8689.1532023476193</v>
      </c>
      <c r="D80" s="80">
        <v>-8689.1532023476193</v>
      </c>
      <c r="E80" s="80">
        <v>-8689.1532023476193</v>
      </c>
      <c r="F80" s="80">
        <v>48687.733905714282</v>
      </c>
      <c r="G80" s="80">
        <v>876.19047619047615</v>
      </c>
      <c r="H80" s="80">
        <v>0</v>
      </c>
      <c r="I80" s="80">
        <v>0</v>
      </c>
      <c r="J80" s="81">
        <v>38807.957741857143</v>
      </c>
    </row>
    <row r="81" spans="1:10" ht="14.25" hidden="1">
      <c r="A81" s="18" t="s">
        <v>137</v>
      </c>
      <c r="B81" s="80">
        <v>-4004.8415128000001</v>
      </c>
      <c r="C81" s="80">
        <v>0</v>
      </c>
      <c r="D81" s="80">
        <v>0</v>
      </c>
      <c r="E81" s="80">
        <v>0</v>
      </c>
      <c r="F81" s="80">
        <v>51180.129966391309</v>
      </c>
      <c r="G81" s="80">
        <v>0</v>
      </c>
      <c r="H81" s="80">
        <v>0</v>
      </c>
      <c r="I81" s="80">
        <v>0</v>
      </c>
      <c r="J81" s="81">
        <v>47175.288453591311</v>
      </c>
    </row>
    <row r="82" spans="1:10" ht="14.25" hidden="1">
      <c r="A82" s="18" t="s">
        <v>138</v>
      </c>
      <c r="B82" s="80">
        <v>-4441.1569962190479</v>
      </c>
      <c r="C82" s="80">
        <v>0</v>
      </c>
      <c r="D82" s="80">
        <v>0</v>
      </c>
      <c r="E82" s="80">
        <v>0</v>
      </c>
      <c r="F82" s="80">
        <v>78570.694501904771</v>
      </c>
      <c r="G82" s="80">
        <v>428.57142857142856</v>
      </c>
      <c r="H82" s="80">
        <v>0</v>
      </c>
      <c r="I82" s="80">
        <v>0</v>
      </c>
      <c r="J82" s="81">
        <v>74129.53750568573</v>
      </c>
    </row>
    <row r="83" spans="1:10" ht="14.25" hidden="1">
      <c r="A83" s="18" t="s">
        <v>136</v>
      </c>
      <c r="B83" s="80">
        <v>-2782.1611457181821</v>
      </c>
      <c r="C83" s="80">
        <v>0</v>
      </c>
      <c r="D83" s="80">
        <v>0</v>
      </c>
      <c r="E83" s="80">
        <v>0</v>
      </c>
      <c r="F83" s="80">
        <v>99552.779264545476</v>
      </c>
      <c r="G83" s="80">
        <v>0</v>
      </c>
      <c r="H83" s="80">
        <v>0</v>
      </c>
      <c r="I83" s="80">
        <v>0</v>
      </c>
      <c r="J83" s="81">
        <v>96770.618118827289</v>
      </c>
    </row>
    <row r="84" spans="1:10" ht="14.25" hidden="1">
      <c r="A84" s="18" t="s">
        <v>139</v>
      </c>
      <c r="B84" s="80">
        <v>-4539.6900536043477</v>
      </c>
      <c r="C84" s="80">
        <v>0</v>
      </c>
      <c r="D84" s="80">
        <v>0</v>
      </c>
      <c r="E84" s="80">
        <v>0</v>
      </c>
      <c r="F84" s="80">
        <v>107776.27455169565</v>
      </c>
      <c r="G84" s="80">
        <v>4077.7743629999995</v>
      </c>
      <c r="H84" s="80">
        <v>4077.7743629999995</v>
      </c>
      <c r="I84" s="80">
        <v>4077.7743629999995</v>
      </c>
      <c r="J84" s="81">
        <v>103236.5844980913</v>
      </c>
    </row>
    <row r="85" spans="1:10" ht="14.25" hidden="1">
      <c r="A85" s="18" t="s">
        <v>140</v>
      </c>
      <c r="B85" s="80">
        <v>-2038.5631441666667</v>
      </c>
      <c r="C85" s="80">
        <v>0</v>
      </c>
      <c r="D85" s="80">
        <v>0</v>
      </c>
      <c r="E85" s="80">
        <v>0</v>
      </c>
      <c r="F85" s="80">
        <v>157643.88186319047</v>
      </c>
      <c r="G85" s="80">
        <v>7030.3455238095248</v>
      </c>
      <c r="H85" s="80">
        <v>3515.1727619047624</v>
      </c>
      <c r="I85" s="80">
        <v>3515.1727619047624</v>
      </c>
      <c r="J85" s="81">
        <v>155605.31871902381</v>
      </c>
    </row>
    <row r="86" spans="1:10" ht="14.25">
      <c r="A86" s="18" t="s">
        <v>404</v>
      </c>
      <c r="B86" s="80">
        <v>-12600.484023068422</v>
      </c>
      <c r="C86" s="80">
        <v>0</v>
      </c>
      <c r="D86" s="80">
        <v>0</v>
      </c>
      <c r="E86" s="80">
        <v>0</v>
      </c>
      <c r="F86" s="80">
        <v>182985.74685497896</v>
      </c>
      <c r="G86" s="80">
        <v>1127.3813015578946</v>
      </c>
      <c r="H86" s="80">
        <v>1127.3813015578946</v>
      </c>
      <c r="I86" s="80">
        <v>1127.3813015578946</v>
      </c>
      <c r="J86" s="81">
        <v>170385.26283191054</v>
      </c>
    </row>
    <row r="87" spans="1:10" ht="14.25">
      <c r="A87" s="18" t="s">
        <v>405</v>
      </c>
      <c r="B87" s="80">
        <v>-5615.6538013600002</v>
      </c>
      <c r="C87" s="80">
        <v>0</v>
      </c>
      <c r="D87" s="80">
        <v>0</v>
      </c>
      <c r="E87" s="80">
        <v>0</v>
      </c>
      <c r="F87" s="80">
        <v>163689.43833940884</v>
      </c>
      <c r="G87" s="80">
        <v>12018.167919308824</v>
      </c>
      <c r="H87" s="80">
        <v>12017.568886250001</v>
      </c>
      <c r="I87" s="80">
        <v>0</v>
      </c>
      <c r="J87" s="81">
        <v>158073.78453804884</v>
      </c>
    </row>
    <row r="88" spans="1:10" ht="14.25">
      <c r="A88" s="18" t="s">
        <v>406</v>
      </c>
      <c r="B88" s="80">
        <v>-3465.4034589050002</v>
      </c>
      <c r="C88" s="80">
        <v>0</v>
      </c>
      <c r="D88" s="80">
        <v>0</v>
      </c>
      <c r="E88" s="80">
        <v>0</v>
      </c>
      <c r="F88" s="80">
        <v>188102.7029269</v>
      </c>
      <c r="G88" s="80">
        <v>32621.305098749999</v>
      </c>
      <c r="H88" s="80">
        <v>32621.305098749999</v>
      </c>
      <c r="I88" s="80">
        <v>0</v>
      </c>
      <c r="J88" s="81">
        <v>184637.29946799501</v>
      </c>
    </row>
    <row r="89" spans="1:10" ht="14.25">
      <c r="A89" s="18" t="s">
        <v>407</v>
      </c>
      <c r="B89" s="80">
        <v>-4660.0663568095242</v>
      </c>
      <c r="C89" s="80">
        <v>0</v>
      </c>
      <c r="D89" s="80">
        <v>0</v>
      </c>
      <c r="E89" s="80">
        <v>0</v>
      </c>
      <c r="F89" s="80">
        <v>235436.16015652381</v>
      </c>
      <c r="G89" s="80">
        <v>54913.348227380964</v>
      </c>
      <c r="H89" s="80">
        <v>53657.058561714301</v>
      </c>
      <c r="I89" s="80">
        <v>0</v>
      </c>
      <c r="J89" s="81">
        <v>230776.09379971429</v>
      </c>
    </row>
    <row r="90" spans="1:10" ht="14.25">
      <c r="A90" s="18" t="s">
        <v>406</v>
      </c>
      <c r="B90" s="80">
        <v>-6623.2711130099997</v>
      </c>
      <c r="C90" s="80">
        <v>0</v>
      </c>
      <c r="D90" s="80">
        <v>0</v>
      </c>
      <c r="E90" s="80">
        <v>0</v>
      </c>
      <c r="F90" s="80">
        <v>204193.76919004996</v>
      </c>
      <c r="G90" s="80">
        <v>70562.003462800029</v>
      </c>
      <c r="H90" s="80">
        <v>70485.478494150026</v>
      </c>
      <c r="I90" s="80">
        <v>0</v>
      </c>
      <c r="J90" s="81">
        <v>197570.49807703996</v>
      </c>
    </row>
    <row r="91" spans="1:10" ht="14.25">
      <c r="A91" s="18" t="s">
        <v>408</v>
      </c>
      <c r="B91" s="80"/>
      <c r="C91" s="80">
        <v>0</v>
      </c>
      <c r="D91" s="80">
        <v>0</v>
      </c>
      <c r="E91" s="80">
        <v>0</v>
      </c>
      <c r="F91" s="80">
        <v>176754.43913434999</v>
      </c>
      <c r="G91" s="80">
        <v>70655.081598149991</v>
      </c>
      <c r="H91" s="80">
        <v>70505.081598149991</v>
      </c>
      <c r="I91" s="80">
        <v>0</v>
      </c>
      <c r="J91" s="81">
        <v>169531.03993914998</v>
      </c>
    </row>
    <row r="92" spans="1:10" ht="14.25">
      <c r="A92" s="18" t="s">
        <v>409</v>
      </c>
      <c r="B92" s="80">
        <v>-5932.5088729909094</v>
      </c>
      <c r="C92" s="80">
        <v>0</v>
      </c>
      <c r="D92" s="80">
        <v>0</v>
      </c>
      <c r="E92" s="80">
        <v>0</v>
      </c>
      <c r="F92" s="80">
        <v>191040.36448695452</v>
      </c>
      <c r="G92" s="80">
        <v>70235.636142318181</v>
      </c>
      <c r="H92" s="80">
        <v>70071.816505954543</v>
      </c>
      <c r="I92" s="80">
        <v>0</v>
      </c>
      <c r="J92" s="81">
        <v>185107.85561396362</v>
      </c>
    </row>
    <row r="93" spans="1:10" ht="14.25">
      <c r="A93" s="18" t="s">
        <v>407</v>
      </c>
      <c r="B93" s="80">
        <v>-6712.1450965045451</v>
      </c>
      <c r="C93" s="80">
        <v>0</v>
      </c>
      <c r="D93" s="80">
        <v>0</v>
      </c>
      <c r="E93" s="80">
        <v>0</v>
      </c>
      <c r="F93" s="80">
        <v>163236.56805622726</v>
      </c>
      <c r="G93" s="80">
        <v>60463.88427436362</v>
      </c>
      <c r="H93" s="80">
        <v>60395.702456181803</v>
      </c>
      <c r="I93" s="80">
        <v>0</v>
      </c>
      <c r="J93" s="81">
        <v>156524.42295972272</v>
      </c>
    </row>
    <row r="94" spans="1:10" ht="14.25">
      <c r="A94" s="18" t="s">
        <v>410</v>
      </c>
      <c r="B94" s="80">
        <v>-3424.2055773047623</v>
      </c>
      <c r="C94" s="80">
        <v>0</v>
      </c>
      <c r="D94" s="80">
        <v>0</v>
      </c>
      <c r="E94" s="80">
        <v>0</v>
      </c>
      <c r="F94" s="80">
        <v>145426.91985814285</v>
      </c>
      <c r="G94" s="80">
        <v>60400.084164095235</v>
      </c>
      <c r="H94" s="80">
        <v>60400.084164095235</v>
      </c>
      <c r="I94" s="80">
        <v>0</v>
      </c>
      <c r="J94" s="81">
        <v>142002.71428083809</v>
      </c>
    </row>
    <row r="95" spans="1:10" ht="14.25">
      <c r="A95" s="18" t="s">
        <v>411</v>
      </c>
      <c r="B95" s="80">
        <v>-4000.4383561999998</v>
      </c>
      <c r="C95" s="80">
        <v>0</v>
      </c>
      <c r="D95" s="80">
        <v>0</v>
      </c>
      <c r="E95" s="80">
        <v>0</v>
      </c>
      <c r="F95" s="80">
        <v>108677.600792</v>
      </c>
      <c r="G95" s="80">
        <v>40367.114948000002</v>
      </c>
      <c r="H95" s="80">
        <v>40367.114948000002</v>
      </c>
      <c r="I95" s="80">
        <v>0</v>
      </c>
      <c r="J95" s="81">
        <v>104677.1624358</v>
      </c>
    </row>
    <row r="96" spans="1:10" ht="14.25">
      <c r="A96" s="18" t="s">
        <v>412</v>
      </c>
      <c r="B96" s="80">
        <v>-11279.836138295239</v>
      </c>
      <c r="C96" s="80">
        <v>0</v>
      </c>
      <c r="D96" s="80">
        <v>0</v>
      </c>
      <c r="E96" s="80">
        <v>0</v>
      </c>
      <c r="F96" s="80">
        <v>71366.087153238099</v>
      </c>
      <c r="G96" s="80">
        <v>27898.989490047617</v>
      </c>
      <c r="H96" s="80">
        <v>27898.989490047617</v>
      </c>
      <c r="I96" s="80">
        <v>0</v>
      </c>
      <c r="J96" s="81">
        <v>60086.251014942856</v>
      </c>
    </row>
    <row r="97" spans="1:10" ht="14.25">
      <c r="A97" s="18" t="s">
        <v>413</v>
      </c>
      <c r="B97" s="80">
        <v>-7343.862752776191</v>
      </c>
      <c r="C97" s="80">
        <v>0</v>
      </c>
      <c r="D97" s="80">
        <v>0</v>
      </c>
      <c r="E97" s="80">
        <v>0</v>
      </c>
      <c r="F97" s="80">
        <v>80186.295092952379</v>
      </c>
      <c r="G97" s="80">
        <v>6746.4732850476184</v>
      </c>
      <c r="H97" s="80">
        <v>6746.4732850476184</v>
      </c>
      <c r="I97" s="80">
        <v>0</v>
      </c>
      <c r="J97" s="81">
        <v>72842.432340176194</v>
      </c>
    </row>
    <row r="98" spans="1:10" ht="14.25">
      <c r="A98" s="18" t="s">
        <v>414</v>
      </c>
      <c r="B98" s="80">
        <v>-27212</v>
      </c>
      <c r="C98" s="80">
        <v>0</v>
      </c>
      <c r="D98" s="80">
        <v>0</v>
      </c>
      <c r="E98" s="80">
        <v>0</v>
      </c>
      <c r="F98" s="80">
        <v>78510</v>
      </c>
      <c r="G98" s="80">
        <v>0</v>
      </c>
      <c r="H98" s="80">
        <v>0</v>
      </c>
      <c r="I98" s="80">
        <v>0</v>
      </c>
      <c r="J98" s="81">
        <v>51298</v>
      </c>
    </row>
    <row r="99" spans="1:10" ht="14.25">
      <c r="A99" s="18" t="s">
        <v>405</v>
      </c>
      <c r="B99" s="80">
        <v>-6938.8649492571421</v>
      </c>
      <c r="C99" s="80">
        <v>0</v>
      </c>
      <c r="D99" s="80">
        <v>0</v>
      </c>
      <c r="E99" s="80">
        <v>0</v>
      </c>
      <c r="F99" s="80">
        <v>82371.931012285713</v>
      </c>
      <c r="G99" s="80">
        <v>0</v>
      </c>
      <c r="H99" s="80">
        <v>0</v>
      </c>
      <c r="I99" s="80">
        <v>0</v>
      </c>
      <c r="J99" s="81">
        <v>75433.066063028571</v>
      </c>
    </row>
    <row r="100" spans="1:10" ht="14.25">
      <c r="A100" s="18" t="s">
        <v>406</v>
      </c>
      <c r="B100" s="80">
        <v>-20249.852257304545</v>
      </c>
      <c r="C100" s="80">
        <v>-13676.406653704546</v>
      </c>
      <c r="D100" s="80">
        <v>-13676.406653704546</v>
      </c>
      <c r="E100" s="80">
        <v>-13676.406653704546</v>
      </c>
      <c r="F100" s="80">
        <v>80865.822938454527</v>
      </c>
      <c r="G100" s="80">
        <v>45.454545454545453</v>
      </c>
      <c r="H100" s="80">
        <v>0</v>
      </c>
      <c r="I100" s="80">
        <v>0</v>
      </c>
      <c r="J100" s="81">
        <v>60615.970681149978</v>
      </c>
    </row>
    <row r="101" spans="1:10" ht="14.25">
      <c r="A101" s="18" t="s">
        <v>407</v>
      </c>
      <c r="B101" s="80">
        <v>-27600.6577631</v>
      </c>
      <c r="C101" s="80">
        <v>-22266.777981671428</v>
      </c>
      <c r="D101" s="80">
        <v>-22266.777981671428</v>
      </c>
      <c r="E101" s="80">
        <v>-22266.777981671428</v>
      </c>
      <c r="F101" s="80">
        <v>162340.00692166665</v>
      </c>
      <c r="G101" s="80">
        <v>16.051187142857142</v>
      </c>
      <c r="H101" s="80">
        <v>0</v>
      </c>
      <c r="I101" s="80">
        <v>0</v>
      </c>
      <c r="J101" s="81">
        <v>134739.34915856665</v>
      </c>
    </row>
    <row r="102" spans="1:10" ht="14.25">
      <c r="A102" s="18" t="s">
        <v>406</v>
      </c>
      <c r="B102" s="80">
        <v>-10751.024455229999</v>
      </c>
      <c r="C102" s="80">
        <v>-6328.1015385749997</v>
      </c>
      <c r="D102" s="80">
        <v>-6328.1015385749997</v>
      </c>
      <c r="E102" s="80">
        <v>-6328.1015385749997</v>
      </c>
      <c r="F102" s="80">
        <v>154492.2913055</v>
      </c>
      <c r="G102" s="80">
        <v>250</v>
      </c>
      <c r="H102" s="80">
        <v>0</v>
      </c>
      <c r="I102" s="80">
        <v>0</v>
      </c>
      <c r="J102" s="81">
        <v>143741.26685026998</v>
      </c>
    </row>
    <row r="103" spans="1:10" ht="14.25">
      <c r="A103" s="18" t="s">
        <v>408</v>
      </c>
      <c r="B103" s="80">
        <v>-10474.399690036364</v>
      </c>
      <c r="C103" s="80">
        <v>-1864.4989821318181</v>
      </c>
      <c r="D103" s="80">
        <v>-1864.4989821318181</v>
      </c>
      <c r="E103" s="80">
        <v>-1864.4989821318181</v>
      </c>
      <c r="F103" s="80">
        <v>154223.61185190908</v>
      </c>
      <c r="G103" s="80">
        <v>0</v>
      </c>
      <c r="H103" s="80">
        <v>0</v>
      </c>
      <c r="I103" s="80">
        <v>0</v>
      </c>
      <c r="J103" s="81">
        <v>143749.21216187271</v>
      </c>
    </row>
    <row r="104" spans="1:10" ht="14.25">
      <c r="A104" s="18" t="s">
        <v>409</v>
      </c>
      <c r="B104" s="80">
        <v>-10553.03884532174</v>
      </c>
      <c r="C104" s="80">
        <v>0</v>
      </c>
      <c r="D104" s="80">
        <v>0</v>
      </c>
      <c r="E104" s="80">
        <v>0</v>
      </c>
      <c r="F104" s="80">
        <v>146821.8785950435</v>
      </c>
      <c r="G104" s="80">
        <v>252.17391304347825</v>
      </c>
      <c r="H104" s="80">
        <v>0</v>
      </c>
      <c r="I104" s="80">
        <v>0</v>
      </c>
      <c r="J104" s="81">
        <v>136268.83974972175</v>
      </c>
    </row>
    <row r="105" spans="1:10" ht="14.25">
      <c r="A105" s="18" t="s">
        <v>407</v>
      </c>
      <c r="B105" s="80">
        <v>-6929.1393442666667</v>
      </c>
      <c r="C105" s="80">
        <v>0</v>
      </c>
      <c r="D105" s="80">
        <v>0</v>
      </c>
      <c r="E105" s="80">
        <v>0</v>
      </c>
      <c r="F105" s="80">
        <v>171973.14317304766</v>
      </c>
      <c r="G105" s="80">
        <v>0</v>
      </c>
      <c r="H105" s="80">
        <v>0</v>
      </c>
      <c r="I105" s="80">
        <v>0</v>
      </c>
      <c r="J105" s="81">
        <v>165044.00382878099</v>
      </c>
    </row>
    <row r="106" spans="1:10" ht="14.25">
      <c r="A106" s="18" t="s">
        <v>410</v>
      </c>
      <c r="B106" s="80">
        <v>-4500.3688524619047</v>
      </c>
      <c r="C106" s="80">
        <v>0</v>
      </c>
      <c r="D106" s="80">
        <v>0</v>
      </c>
      <c r="E106" s="80">
        <v>0</v>
      </c>
      <c r="F106" s="80">
        <v>141737.30538828572</v>
      </c>
      <c r="G106" s="80">
        <v>9.5238095238095237</v>
      </c>
      <c r="H106" s="80">
        <v>0</v>
      </c>
      <c r="I106" s="80">
        <v>0</v>
      </c>
      <c r="J106" s="81">
        <v>137236.93653582383</v>
      </c>
    </row>
    <row r="107" spans="1:10" ht="14.25">
      <c r="A107" s="18" t="s">
        <v>411</v>
      </c>
      <c r="B107" s="80">
        <v>-36693.866588827266</v>
      </c>
      <c r="C107" s="80">
        <v>-28584.16639012727</v>
      </c>
      <c r="D107" s="80">
        <v>-28584.16639012727</v>
      </c>
      <c r="E107" s="80">
        <v>-28584.16639012727</v>
      </c>
      <c r="F107" s="80">
        <v>231249.96661209091</v>
      </c>
      <c r="G107" s="80">
        <v>0</v>
      </c>
      <c r="H107" s="80">
        <v>0</v>
      </c>
      <c r="I107" s="80">
        <v>0</v>
      </c>
      <c r="J107" s="81">
        <v>194556.10002326366</v>
      </c>
    </row>
    <row r="108" spans="1:10" ht="14.25">
      <c r="A108" s="18" t="s">
        <v>412</v>
      </c>
      <c r="B108" s="80">
        <v>-59332.337346938089</v>
      </c>
      <c r="C108" s="80">
        <v>-54493.878590776185</v>
      </c>
      <c r="D108" s="80">
        <v>-54493.878590776185</v>
      </c>
      <c r="E108" s="80">
        <v>-54493.878590776185</v>
      </c>
      <c r="F108" s="80">
        <v>306518.38919533335</v>
      </c>
      <c r="G108" s="80">
        <v>0</v>
      </c>
      <c r="H108" s="80">
        <v>0</v>
      </c>
      <c r="I108" s="80">
        <v>0</v>
      </c>
      <c r="J108" s="81">
        <v>247186.05184839526</v>
      </c>
    </row>
    <row r="109" spans="1:10" ht="14.25">
      <c r="A109" s="18" t="s">
        <v>413</v>
      </c>
      <c r="B109" s="80">
        <v>-31600.814706863639</v>
      </c>
      <c r="C109" s="80">
        <v>-23895.552318640912</v>
      </c>
      <c r="D109" s="80">
        <v>-23895.552318640912</v>
      </c>
      <c r="E109" s="80">
        <v>-23895.552318640912</v>
      </c>
      <c r="F109" s="80">
        <v>297666.25441868184</v>
      </c>
      <c r="G109" s="80">
        <v>841.5454545454545</v>
      </c>
      <c r="H109" s="80">
        <v>0</v>
      </c>
      <c r="I109" s="80">
        <v>0</v>
      </c>
      <c r="J109" s="81">
        <v>266065.43971181818</v>
      </c>
    </row>
    <row r="110" spans="1:10" ht="14.25">
      <c r="A110" s="18" t="s">
        <v>415</v>
      </c>
      <c r="B110" s="80">
        <v>-17419.71403438889</v>
      </c>
      <c r="C110" s="80">
        <v>-12172.729542033332</v>
      </c>
      <c r="D110" s="80">
        <v>-12172.729542033332</v>
      </c>
      <c r="E110" s="80">
        <v>-12172.729542033332</v>
      </c>
      <c r="F110" s="80">
        <v>325061.11440594448</v>
      </c>
      <c r="G110" s="80">
        <v>1394.4444444444443</v>
      </c>
      <c r="H110" s="80">
        <v>0</v>
      </c>
      <c r="I110" s="80">
        <v>0</v>
      </c>
      <c r="J110" s="81">
        <v>307641.40037155559</v>
      </c>
    </row>
    <row r="111" spans="1:10" ht="14.25">
      <c r="A111" s="18" t="s">
        <v>405</v>
      </c>
      <c r="B111" s="80">
        <v>-18426.82605624737</v>
      </c>
      <c r="C111" s="80">
        <v>-9610.0704686421068</v>
      </c>
      <c r="D111" s="80">
        <v>-9610.0704686421068</v>
      </c>
      <c r="E111" s="80">
        <v>-9610.0704686421068</v>
      </c>
      <c r="F111" s="80">
        <v>309030.52280157892</v>
      </c>
      <c r="G111" s="80">
        <v>0</v>
      </c>
      <c r="H111" s="80">
        <v>0</v>
      </c>
      <c r="I111" s="80">
        <v>0</v>
      </c>
      <c r="J111" s="81">
        <v>290603.69674533157</v>
      </c>
    </row>
    <row r="112" spans="1:10" ht="14.25">
      <c r="A112" s="18" t="s">
        <v>406</v>
      </c>
      <c r="B112" s="80">
        <v>-14569.645242372728</v>
      </c>
      <c r="C112" s="80">
        <v>-8666.725690686364</v>
      </c>
      <c r="D112" s="80">
        <v>-8666.725690686364</v>
      </c>
      <c r="E112" s="80">
        <v>-8666.725690686364</v>
      </c>
      <c r="F112" s="80">
        <v>267087.46179977275</v>
      </c>
      <c r="G112" s="80">
        <v>222.72727272727272</v>
      </c>
      <c r="H112" s="80">
        <v>0</v>
      </c>
      <c r="I112" s="80">
        <v>0</v>
      </c>
      <c r="J112" s="81">
        <v>252517.81655740002</v>
      </c>
    </row>
    <row r="113" spans="1:10" ht="14.25">
      <c r="A113" s="18" t="s">
        <v>407</v>
      </c>
      <c r="B113" s="80">
        <v>-12851.853431785714</v>
      </c>
      <c r="C113" s="80">
        <v>-7294.1015726904761</v>
      </c>
      <c r="D113" s="80">
        <v>-7294.1015726904761</v>
      </c>
      <c r="E113" s="80">
        <v>-7294.1015726904761</v>
      </c>
      <c r="F113" s="80">
        <v>301385.19931971421</v>
      </c>
      <c r="G113" s="80">
        <v>4654.1664230952374</v>
      </c>
      <c r="H113" s="80">
        <v>0</v>
      </c>
      <c r="I113" s="80">
        <v>0</v>
      </c>
      <c r="J113" s="81">
        <v>288533.3458879285</v>
      </c>
    </row>
    <row r="114" spans="1:10" ht="14.25">
      <c r="A114" s="18" t="s">
        <v>406</v>
      </c>
      <c r="B114" s="80">
        <v>-6838.5960389649999</v>
      </c>
      <c r="C114" s="80">
        <v>-4218.2812444499996</v>
      </c>
      <c r="D114" s="80">
        <v>-4218.2812444499996</v>
      </c>
      <c r="E114" s="80">
        <v>-4218.2812444499996</v>
      </c>
      <c r="F114" s="80">
        <v>402263.26006959996</v>
      </c>
      <c r="G114" s="80">
        <v>23742.16578155</v>
      </c>
      <c r="H114" s="80">
        <v>0</v>
      </c>
      <c r="I114" s="80">
        <v>0</v>
      </c>
      <c r="J114" s="81">
        <v>395424.66403063497</v>
      </c>
    </row>
    <row r="115" spans="1:10" ht="14.25">
      <c r="A115" s="18" t="s">
        <v>408</v>
      </c>
      <c r="B115" s="80">
        <v>-5729.4399375739131</v>
      </c>
      <c r="C115" s="80">
        <v>-4230.9563430521739</v>
      </c>
      <c r="D115" s="80">
        <v>-4230.9563430521739</v>
      </c>
      <c r="E115" s="80">
        <v>-4230.9563430521739</v>
      </c>
      <c r="F115" s="80">
        <v>454878.85207017395</v>
      </c>
      <c r="G115" s="80">
        <v>32582.608695652172</v>
      </c>
      <c r="H115" s="80">
        <v>0</v>
      </c>
      <c r="I115" s="80">
        <v>0</v>
      </c>
      <c r="J115" s="81">
        <v>449149.41213260003</v>
      </c>
    </row>
    <row r="116" spans="1:10" ht="14.25">
      <c r="A116" s="18" t="s">
        <v>409</v>
      </c>
      <c r="B116" s="80">
        <v>-8210.6484018238098</v>
      </c>
      <c r="C116" s="80">
        <v>0</v>
      </c>
      <c r="D116" s="80">
        <v>0</v>
      </c>
      <c r="E116" s="80">
        <v>0</v>
      </c>
      <c r="F116" s="80">
        <v>463652.40015195246</v>
      </c>
      <c r="G116" s="80">
        <v>20671.531898238096</v>
      </c>
      <c r="H116" s="80">
        <v>0</v>
      </c>
      <c r="I116" s="80">
        <v>0</v>
      </c>
      <c r="J116" s="81">
        <v>455441.75175012863</v>
      </c>
    </row>
    <row r="117" spans="1:10" ht="14.25">
      <c r="A117" s="18" t="s">
        <v>407</v>
      </c>
      <c r="B117" s="80">
        <v>-3959.687484440909</v>
      </c>
      <c r="C117" s="80">
        <v>0</v>
      </c>
      <c r="D117" s="80">
        <v>0</v>
      </c>
      <c r="E117" s="80">
        <v>0</v>
      </c>
      <c r="F117" s="80">
        <v>469454.35032290913</v>
      </c>
      <c r="G117" s="80">
        <v>28731.922272727275</v>
      </c>
      <c r="H117" s="80">
        <v>0</v>
      </c>
      <c r="I117" s="80">
        <v>0</v>
      </c>
      <c r="J117" s="81">
        <v>465494.66283846821</v>
      </c>
    </row>
    <row r="118" spans="1:10" ht="14.25">
      <c r="A118" s="18" t="s">
        <v>410</v>
      </c>
      <c r="B118" s="80">
        <v>-7027.2492172238099</v>
      </c>
      <c r="C118" s="80">
        <v>0</v>
      </c>
      <c r="D118" s="80">
        <v>0</v>
      </c>
      <c r="E118" s="80">
        <v>0</v>
      </c>
      <c r="F118" s="80">
        <v>455655.92919671431</v>
      </c>
      <c r="G118" s="80">
        <v>10638.095238095239</v>
      </c>
      <c r="H118" s="80">
        <v>0</v>
      </c>
      <c r="I118" s="80">
        <v>0</v>
      </c>
      <c r="J118" s="81">
        <v>448628.67997949052</v>
      </c>
    </row>
    <row r="119" spans="1:10" ht="14.25">
      <c r="A119" s="18" t="s">
        <v>411</v>
      </c>
      <c r="B119" s="80">
        <v>-9208.2685709727266</v>
      </c>
      <c r="C119" s="80">
        <v>0</v>
      </c>
      <c r="D119" s="80">
        <v>0</v>
      </c>
      <c r="E119" s="80">
        <v>0</v>
      </c>
      <c r="F119" s="80">
        <v>459290.3565727729</v>
      </c>
      <c r="G119" s="80">
        <v>10086.363636454545</v>
      </c>
      <c r="H119" s="80">
        <v>0</v>
      </c>
      <c r="I119" s="80">
        <v>0</v>
      </c>
      <c r="J119" s="81">
        <v>450082.08800180018</v>
      </c>
    </row>
    <row r="120" spans="1:10" ht="15">
      <c r="A120" s="18" t="s">
        <v>412</v>
      </c>
      <c r="B120" s="253">
        <v>-6296.4462951363648</v>
      </c>
      <c r="C120" s="253">
        <v>0</v>
      </c>
      <c r="D120" s="253">
        <v>0</v>
      </c>
      <c r="E120" s="253">
        <v>0</v>
      </c>
      <c r="F120" s="253">
        <v>421989.48358399997</v>
      </c>
      <c r="G120" s="253">
        <v>4454.5454545909097</v>
      </c>
      <c r="H120" s="253">
        <v>0</v>
      </c>
      <c r="I120" s="253">
        <v>0</v>
      </c>
      <c r="J120" s="176">
        <v>415693.03728886362</v>
      </c>
    </row>
    <row r="121" spans="1:10" ht="15">
      <c r="A121" s="18" t="s">
        <v>413</v>
      </c>
      <c r="B121" s="253">
        <v>-4748.4752023636365</v>
      </c>
      <c r="C121" s="253">
        <v>0</v>
      </c>
      <c r="D121" s="253">
        <v>0</v>
      </c>
      <c r="E121" s="253">
        <v>0</v>
      </c>
      <c r="F121" s="253">
        <v>404598.7359243636</v>
      </c>
      <c r="G121" s="253">
        <v>2181.7727272727275</v>
      </c>
      <c r="H121" s="253">
        <v>0</v>
      </c>
      <c r="I121" s="253">
        <v>0</v>
      </c>
      <c r="J121" s="176">
        <v>399850.26072199998</v>
      </c>
    </row>
    <row r="122" spans="1:10" ht="15">
      <c r="A122" s="18" t="s">
        <v>416</v>
      </c>
      <c r="B122" s="253">
        <v>-7356.5226207736841</v>
      </c>
      <c r="C122" s="253">
        <v>0</v>
      </c>
      <c r="D122" s="253">
        <v>0</v>
      </c>
      <c r="E122" s="253">
        <v>0</v>
      </c>
      <c r="F122" s="253">
        <v>380888.339798</v>
      </c>
      <c r="G122" s="253">
        <v>0</v>
      </c>
      <c r="H122" s="253">
        <v>0</v>
      </c>
      <c r="I122" s="253">
        <v>0</v>
      </c>
      <c r="J122" s="176">
        <v>373531.8171772263</v>
      </c>
    </row>
    <row r="123" spans="1:10" ht="14.25">
      <c r="A123" s="18" t="s">
        <v>405</v>
      </c>
      <c r="B123" s="80">
        <v>-9326.66061644</v>
      </c>
      <c r="C123" s="80">
        <v>0</v>
      </c>
      <c r="D123" s="80">
        <v>0</v>
      </c>
      <c r="E123" s="80">
        <v>0</v>
      </c>
      <c r="F123" s="80">
        <v>388794.29505039996</v>
      </c>
      <c r="G123" s="80">
        <v>0</v>
      </c>
      <c r="H123" s="80">
        <v>0</v>
      </c>
      <c r="I123" s="80">
        <v>0</v>
      </c>
      <c r="J123" s="81">
        <v>379467.63443395996</v>
      </c>
    </row>
    <row r="124" spans="1:10" ht="14.25">
      <c r="A124" s="18" t="s">
        <v>406</v>
      </c>
      <c r="B124" s="80">
        <v>-3862.0512764818181</v>
      </c>
      <c r="C124" s="80">
        <v>0</v>
      </c>
      <c r="D124" s="80">
        <v>0</v>
      </c>
      <c r="E124" s="80">
        <v>0</v>
      </c>
      <c r="F124" s="80">
        <v>397358.96631186368</v>
      </c>
      <c r="G124" s="80">
        <v>6409.6484911818179</v>
      </c>
      <c r="H124" s="80">
        <v>0</v>
      </c>
      <c r="I124" s="80">
        <v>0</v>
      </c>
      <c r="J124" s="81">
        <v>393496.91503538185</v>
      </c>
    </row>
    <row r="125" spans="1:10" ht="14.25">
      <c r="A125" s="18" t="s">
        <v>407</v>
      </c>
      <c r="B125" s="80">
        <v>-6310.8635029333336</v>
      </c>
      <c r="C125" s="80">
        <v>0</v>
      </c>
      <c r="D125" s="80">
        <v>0</v>
      </c>
      <c r="E125" s="80">
        <v>0</v>
      </c>
      <c r="F125" s="80">
        <v>380084.48093995237</v>
      </c>
      <c r="G125" s="80">
        <v>14105.000926761904</v>
      </c>
      <c r="H125" s="80">
        <v>0</v>
      </c>
      <c r="I125" s="80">
        <v>0</v>
      </c>
      <c r="J125" s="81">
        <v>373773.61743701901</v>
      </c>
    </row>
    <row r="126" spans="1:10" ht="14.25">
      <c r="A126" s="18" t="s">
        <v>406</v>
      </c>
      <c r="B126" s="80">
        <v>-4203.2732387523811</v>
      </c>
      <c r="C126" s="80">
        <v>0</v>
      </c>
      <c r="D126" s="80">
        <v>0</v>
      </c>
      <c r="E126" s="80">
        <v>0</v>
      </c>
      <c r="F126" s="80">
        <v>368451.9927711428</v>
      </c>
      <c r="G126" s="80">
        <v>3033.3333333333335</v>
      </c>
      <c r="H126" s="80">
        <v>0</v>
      </c>
      <c r="I126" s="80">
        <v>0</v>
      </c>
      <c r="J126" s="81">
        <v>364248.71953239042</v>
      </c>
    </row>
    <row r="127" spans="1:10" ht="14.25">
      <c r="A127" s="18" t="s">
        <v>408</v>
      </c>
      <c r="B127" s="80">
        <v>-7271.9982721136366</v>
      </c>
      <c r="C127" s="80">
        <v>0</v>
      </c>
      <c r="D127" s="80">
        <v>0</v>
      </c>
      <c r="E127" s="80">
        <v>0</v>
      </c>
      <c r="F127" s="80">
        <v>376189.36200354545</v>
      </c>
      <c r="G127" s="80">
        <v>5371.4697384999999</v>
      </c>
      <c r="H127" s="80">
        <v>0</v>
      </c>
      <c r="I127" s="80">
        <v>0</v>
      </c>
      <c r="J127" s="81">
        <v>368917.36373143183</v>
      </c>
    </row>
    <row r="128" spans="1:10" ht="14.25">
      <c r="A128" s="18" t="s">
        <v>409</v>
      </c>
      <c r="B128" s="80">
        <v>-7636.6211301400008</v>
      </c>
      <c r="C128" s="80">
        <v>0</v>
      </c>
      <c r="D128" s="80">
        <v>0</v>
      </c>
      <c r="E128" s="80">
        <v>0</v>
      </c>
      <c r="F128" s="80">
        <v>330417.04163865</v>
      </c>
      <c r="G128" s="80">
        <v>9440.1202193000008</v>
      </c>
      <c r="H128" s="80">
        <v>0</v>
      </c>
      <c r="I128" s="80">
        <v>0</v>
      </c>
      <c r="J128" s="81">
        <v>322780.42050851003</v>
      </c>
    </row>
    <row r="129" spans="1:10" ht="14.25">
      <c r="A129" s="18" t="s">
        <v>407</v>
      </c>
      <c r="B129" s="80">
        <v>-4016.0974389391308</v>
      </c>
      <c r="C129" s="80">
        <v>0</v>
      </c>
      <c r="D129" s="80">
        <v>0</v>
      </c>
      <c r="E129" s="80">
        <v>0</v>
      </c>
      <c r="F129" s="80">
        <v>297508</v>
      </c>
      <c r="G129" s="80">
        <v>100</v>
      </c>
      <c r="H129" s="80">
        <v>0</v>
      </c>
      <c r="I129" s="80">
        <v>0</v>
      </c>
      <c r="J129" s="81">
        <v>293491.90256106085</v>
      </c>
    </row>
    <row r="130" spans="1:10" ht="14.25">
      <c r="A130" s="18" t="s">
        <v>410</v>
      </c>
      <c r="B130" s="80">
        <v>-3503.1485975285718</v>
      </c>
      <c r="C130" s="80">
        <v>0</v>
      </c>
      <c r="D130" s="80">
        <v>0</v>
      </c>
      <c r="E130" s="80">
        <v>0</v>
      </c>
      <c r="F130" s="80">
        <v>266843.09910266666</v>
      </c>
      <c r="G130" s="80">
        <v>1370.4761904761904</v>
      </c>
      <c r="H130" s="80">
        <v>0</v>
      </c>
      <c r="I130" s="80">
        <v>0</v>
      </c>
      <c r="J130" s="81">
        <v>263339.95050513808</v>
      </c>
    </row>
    <row r="131" spans="1:10" ht="14.25">
      <c r="A131" s="18" t="s">
        <v>411</v>
      </c>
      <c r="B131" s="80">
        <v>-1295.5397260190477</v>
      </c>
      <c r="C131" s="80">
        <v>0</v>
      </c>
      <c r="D131" s="80">
        <v>0</v>
      </c>
      <c r="E131" s="80">
        <v>0</v>
      </c>
      <c r="F131" s="80">
        <v>271428.78696804767</v>
      </c>
      <c r="G131" s="80">
        <v>3942.8571428571427</v>
      </c>
      <c r="H131" s="80">
        <v>0</v>
      </c>
      <c r="I131" s="80">
        <v>0</v>
      </c>
      <c r="J131" s="81">
        <v>270133.24724202865</v>
      </c>
    </row>
    <row r="132" spans="1:10" ht="14.25">
      <c r="A132" s="18" t="s">
        <v>412</v>
      </c>
      <c r="B132" s="80">
        <v>-9825.1493150590904</v>
      </c>
      <c r="C132" s="80">
        <v>0</v>
      </c>
      <c r="D132" s="80">
        <v>0</v>
      </c>
      <c r="E132" s="80">
        <v>0</v>
      </c>
      <c r="F132" s="80">
        <v>193458.09891868185</v>
      </c>
      <c r="G132" s="80">
        <v>795.4545454545455</v>
      </c>
      <c r="H132" s="80">
        <v>0</v>
      </c>
      <c r="I132" s="80">
        <v>0</v>
      </c>
      <c r="J132" s="81">
        <v>183632.94960362275</v>
      </c>
    </row>
    <row r="133" spans="1:10" ht="14.25">
      <c r="A133" s="18" t="s">
        <v>413</v>
      </c>
      <c r="B133" s="80">
        <v>-5442.2743462090903</v>
      </c>
      <c r="C133" s="80">
        <v>0</v>
      </c>
      <c r="D133" s="80">
        <v>0</v>
      </c>
      <c r="E133" s="80">
        <v>0</v>
      </c>
      <c r="F133" s="80">
        <v>180458.86028586363</v>
      </c>
      <c r="G133" s="80">
        <v>1841.0454545454545</v>
      </c>
      <c r="H133" s="80">
        <v>0</v>
      </c>
      <c r="I133" s="80">
        <v>0</v>
      </c>
      <c r="J133" s="81">
        <v>175016.58593965453</v>
      </c>
    </row>
    <row r="134" spans="1:10" ht="15">
      <c r="A134" s="18" t="s">
        <v>417</v>
      </c>
      <c r="B134" s="254">
        <v>-3265.8274314949999</v>
      </c>
      <c r="C134" s="80">
        <v>0</v>
      </c>
      <c r="D134" s="80">
        <v>0</v>
      </c>
      <c r="E134" s="80">
        <v>0</v>
      </c>
      <c r="F134" s="254">
        <v>162639.42660665</v>
      </c>
      <c r="G134" s="254">
        <v>5300.0167807999997</v>
      </c>
      <c r="H134" s="80">
        <v>0</v>
      </c>
      <c r="I134" s="80">
        <v>0</v>
      </c>
      <c r="J134" s="175">
        <v>164673.615955955</v>
      </c>
    </row>
    <row r="135" spans="1:10" ht="15">
      <c r="A135" s="18" t="s">
        <v>405</v>
      </c>
      <c r="B135" s="254">
        <v>-3453.5065609210524</v>
      </c>
      <c r="C135" s="80">
        <v>0</v>
      </c>
      <c r="D135" s="80">
        <v>0</v>
      </c>
      <c r="E135" s="80">
        <v>0</v>
      </c>
      <c r="F135" s="254">
        <v>180932.9843526842</v>
      </c>
      <c r="G135" s="254">
        <v>1342.1052631578948</v>
      </c>
      <c r="H135" s="80">
        <v>0</v>
      </c>
      <c r="I135" s="80">
        <v>0</v>
      </c>
      <c r="J135" s="175">
        <v>178821.58305492104</v>
      </c>
    </row>
    <row r="136" spans="1:10" ht="15">
      <c r="A136" s="18" t="s">
        <v>406</v>
      </c>
      <c r="B136" s="254">
        <v>-7624.8181909999994</v>
      </c>
      <c r="C136" s="80">
        <v>0</v>
      </c>
      <c r="D136" s="80">
        <v>0</v>
      </c>
      <c r="E136" s="80">
        <v>0</v>
      </c>
      <c r="F136" s="254">
        <v>201167.19131199998</v>
      </c>
      <c r="G136" s="254">
        <v>0</v>
      </c>
      <c r="H136" s="80">
        <v>0</v>
      </c>
      <c r="I136" s="80">
        <v>0</v>
      </c>
      <c r="J136" s="175">
        <v>193542.37312099998</v>
      </c>
    </row>
    <row r="137" spans="1:10" ht="15">
      <c r="A137" s="18" t="s">
        <v>407</v>
      </c>
      <c r="B137" s="254">
        <v>-995</v>
      </c>
      <c r="C137" s="80">
        <v>0</v>
      </c>
      <c r="D137" s="80">
        <v>0</v>
      </c>
      <c r="E137" s="80">
        <v>0</v>
      </c>
      <c r="F137" s="254">
        <v>237568</v>
      </c>
      <c r="G137" s="1">
        <v>211</v>
      </c>
      <c r="H137" s="80">
        <v>0</v>
      </c>
      <c r="I137" s="80">
        <v>0</v>
      </c>
      <c r="J137" s="81">
        <v>236784</v>
      </c>
    </row>
    <row r="138" spans="1:10" ht="15">
      <c r="A138" s="18" t="s">
        <v>406</v>
      </c>
      <c r="B138" s="254">
        <v>-2915</v>
      </c>
      <c r="C138" s="80">
        <v>0</v>
      </c>
      <c r="D138" s="80">
        <v>0</v>
      </c>
      <c r="E138" s="80">
        <v>0</v>
      </c>
      <c r="F138" s="254">
        <v>232097</v>
      </c>
      <c r="G138" s="1">
        <v>1000</v>
      </c>
      <c r="H138" s="80">
        <v>0</v>
      </c>
      <c r="I138" s="80">
        <v>0</v>
      </c>
      <c r="J138" s="81">
        <v>230182</v>
      </c>
    </row>
    <row r="139" spans="1:10" ht="15">
      <c r="A139" s="18" t="s">
        <v>408</v>
      </c>
      <c r="B139" s="254">
        <v>-7879</v>
      </c>
      <c r="C139" s="80">
        <v>0</v>
      </c>
      <c r="D139" s="80">
        <v>0</v>
      </c>
      <c r="E139" s="80">
        <v>0</v>
      </c>
      <c r="F139" s="254">
        <v>197329</v>
      </c>
      <c r="G139" s="1">
        <v>136</v>
      </c>
      <c r="H139" s="80">
        <v>0</v>
      </c>
      <c r="I139" s="80">
        <v>0</v>
      </c>
      <c r="J139" s="81">
        <v>189586</v>
      </c>
    </row>
    <row r="140" spans="1:10" ht="15">
      <c r="A140" s="18" t="s">
        <v>409</v>
      </c>
      <c r="B140" s="247">
        <v>-6147</v>
      </c>
      <c r="C140" s="245">
        <v>0</v>
      </c>
      <c r="D140" s="245">
        <v>0</v>
      </c>
      <c r="E140" s="245">
        <v>0</v>
      </c>
      <c r="F140" s="247">
        <v>190145</v>
      </c>
      <c r="G140" s="244" t="s">
        <v>147</v>
      </c>
      <c r="H140" s="245">
        <v>0</v>
      </c>
      <c r="I140" s="245">
        <v>0</v>
      </c>
      <c r="J140" s="246">
        <v>183998</v>
      </c>
    </row>
    <row r="141" spans="1:10" ht="15">
      <c r="A141" s="18" t="s">
        <v>407</v>
      </c>
      <c r="B141" s="247">
        <v>-8256</v>
      </c>
      <c r="C141" s="245">
        <v>0</v>
      </c>
      <c r="D141" s="245">
        <v>0</v>
      </c>
      <c r="E141" s="245">
        <v>0</v>
      </c>
      <c r="F141" s="247">
        <v>146967</v>
      </c>
      <c r="G141" s="244">
        <v>183</v>
      </c>
      <c r="H141" s="245">
        <v>0</v>
      </c>
      <c r="I141" s="245">
        <v>0</v>
      </c>
      <c r="J141" s="246">
        <v>138894</v>
      </c>
    </row>
    <row r="142" spans="1:10" ht="14.25">
      <c r="A142" s="18" t="s">
        <v>410</v>
      </c>
      <c r="B142" s="259">
        <v>-9067</v>
      </c>
      <c r="C142" s="245">
        <v>0</v>
      </c>
      <c r="D142" s="245">
        <v>0</v>
      </c>
      <c r="E142" s="245">
        <v>0</v>
      </c>
      <c r="F142" s="244">
        <v>115788</v>
      </c>
      <c r="G142" s="244" t="s">
        <v>147</v>
      </c>
      <c r="H142" s="245">
        <v>0</v>
      </c>
      <c r="I142" s="245">
        <v>0</v>
      </c>
      <c r="J142" s="246">
        <v>106721</v>
      </c>
    </row>
    <row r="143" spans="1:10" ht="14.25">
      <c r="A143" s="18" t="s">
        <v>411</v>
      </c>
      <c r="B143" s="259">
        <v>-13057</v>
      </c>
      <c r="C143" s="245">
        <v>0</v>
      </c>
      <c r="D143" s="245">
        <v>0</v>
      </c>
      <c r="E143" s="245">
        <v>0</v>
      </c>
      <c r="F143" s="244">
        <v>173290</v>
      </c>
      <c r="G143" s="244">
        <v>3048</v>
      </c>
      <c r="H143" s="245">
        <v>0</v>
      </c>
      <c r="I143" s="245">
        <v>0</v>
      </c>
      <c r="J143" s="246">
        <v>163281</v>
      </c>
    </row>
    <row r="144" spans="1:10" ht="14.25">
      <c r="A144" s="18" t="s">
        <v>412</v>
      </c>
      <c r="B144" s="259">
        <v>-3387</v>
      </c>
      <c r="C144" s="245">
        <v>0</v>
      </c>
      <c r="D144" s="245">
        <v>0</v>
      </c>
      <c r="E144" s="245">
        <v>0</v>
      </c>
      <c r="F144" s="244">
        <v>175574</v>
      </c>
      <c r="G144" s="244" t="s">
        <v>147</v>
      </c>
      <c r="H144" s="245">
        <v>0</v>
      </c>
      <c r="I144" s="245">
        <v>0</v>
      </c>
      <c r="J144" s="246">
        <v>172187</v>
      </c>
    </row>
  </sheetData>
  <hyperlinks>
    <hyperlink ref="A1" location="Ցանկ!A1" display="Ցանկ!A1" xr:uid="{827A3AB9-ADC1-476C-95A0-F347F8BD42E6}"/>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sheetPr>
  <dimension ref="A1:AD17"/>
  <sheetViews>
    <sheetView zoomScale="110" zoomScaleNormal="110" workbookViewId="0">
      <selection activeCell="P11" sqref="P11"/>
    </sheetView>
  </sheetViews>
  <sheetFormatPr defaultColWidth="8.88671875" defaultRowHeight="16.5"/>
  <cols>
    <col min="1" max="6" width="8.88671875" style="18"/>
    <col min="7" max="16384" width="8.88671875" style="16"/>
  </cols>
  <sheetData>
    <row r="1" spans="1:30">
      <c r="A1" s="33" t="s">
        <v>492</v>
      </c>
      <c r="B1" s="209" t="s">
        <v>148</v>
      </c>
      <c r="C1" s="208" t="s">
        <v>149</v>
      </c>
      <c r="D1" s="207" t="s">
        <v>150</v>
      </c>
      <c r="E1" s="206" t="s">
        <v>151</v>
      </c>
      <c r="F1" s="205" t="s">
        <v>152</v>
      </c>
      <c r="G1" s="205" t="s">
        <v>153</v>
      </c>
      <c r="H1" s="205" t="s">
        <v>154</v>
      </c>
      <c r="I1" s="258" t="s">
        <v>155</v>
      </c>
    </row>
    <row r="2" spans="1:30">
      <c r="A2" s="187">
        <v>2.7397260273972603E-3</v>
      </c>
      <c r="B2" s="204">
        <v>6.1844000000000001</v>
      </c>
      <c r="C2" s="203">
        <v>7.9192</v>
      </c>
      <c r="D2" s="202">
        <v>9.5686999999999998</v>
      </c>
      <c r="E2" s="201">
        <v>10.867800000000001</v>
      </c>
      <c r="F2" s="200">
        <v>10.975</v>
      </c>
      <c r="G2" s="18">
        <v>10.9115</v>
      </c>
      <c r="H2" s="18">
        <v>10.238300000000001</v>
      </c>
      <c r="I2" s="258">
        <f>Table1410[[#This Row],[30-Jun-23]]-Table1410[[#This Row],[29-Sep-23]]</f>
        <v>0.67319999999999958</v>
      </c>
      <c r="O2" s="249">
        <v>45198</v>
      </c>
      <c r="P2" s="248">
        <v>10.238300000000001</v>
      </c>
      <c r="Q2" s="248">
        <v>10.276899999999999</v>
      </c>
      <c r="R2" s="248">
        <v>10.3566</v>
      </c>
      <c r="S2" s="248">
        <v>10.313000000000001</v>
      </c>
      <c r="T2" s="248">
        <v>10.3055</v>
      </c>
      <c r="U2" s="248">
        <v>10.2783</v>
      </c>
      <c r="V2" s="248">
        <v>10.208299999999999</v>
      </c>
      <c r="W2" s="248">
        <v>10.1927</v>
      </c>
      <c r="X2" s="248">
        <v>10.1821</v>
      </c>
      <c r="Y2" s="248">
        <v>10.1785</v>
      </c>
      <c r="Z2" s="248">
        <v>10.172800000000001</v>
      </c>
      <c r="AA2" s="248">
        <v>10.1698</v>
      </c>
      <c r="AB2" s="248">
        <v>10.1683</v>
      </c>
      <c r="AC2" s="248">
        <v>10.167199999999999</v>
      </c>
      <c r="AD2" s="248">
        <v>10.164899999999999</v>
      </c>
    </row>
    <row r="3" spans="1:30">
      <c r="A3" s="187">
        <v>8.3333333333333329E-2</v>
      </c>
      <c r="B3" s="186">
        <v>6.2340999999999998</v>
      </c>
      <c r="C3" s="185">
        <v>8.0237999999999996</v>
      </c>
      <c r="D3" s="184">
        <v>9.5482999999999993</v>
      </c>
      <c r="E3" s="183">
        <v>10.985799999999999</v>
      </c>
      <c r="F3" s="182">
        <v>10.989000000000001</v>
      </c>
      <c r="G3" s="18">
        <v>10.920299999999999</v>
      </c>
      <c r="H3" s="18">
        <v>10.276899999999999</v>
      </c>
      <c r="I3" s="258">
        <f>Table1410[[#This Row],[30-Jun-23]]-Table1410[[#This Row],[29-Sep-23]]</f>
        <v>0.64339999999999975</v>
      </c>
    </row>
    <row r="4" spans="1:30">
      <c r="A4" s="187">
        <v>0.25</v>
      </c>
      <c r="B4" s="186">
        <v>6.3368000000000002</v>
      </c>
      <c r="C4" s="185">
        <v>8.2395999999999994</v>
      </c>
      <c r="D4" s="184">
        <v>9.5061999999999998</v>
      </c>
      <c r="E4" s="183">
        <v>11.229200000000001</v>
      </c>
      <c r="F4" s="182">
        <v>11.018000000000001</v>
      </c>
      <c r="G4" s="18">
        <v>10.9384</v>
      </c>
      <c r="H4" s="18">
        <v>10.3566</v>
      </c>
      <c r="I4" s="258">
        <f>Table1410[[#This Row],[30-Jun-23]]-Table1410[[#This Row],[29-Sep-23]]</f>
        <v>0.58179999999999943</v>
      </c>
    </row>
    <row r="5" spans="1:30">
      <c r="A5" s="187">
        <v>0.5</v>
      </c>
      <c r="B5" s="186">
        <v>6.4836</v>
      </c>
      <c r="C5" s="195">
        <v>8.5469000000000008</v>
      </c>
      <c r="D5" s="194">
        <v>9.6510999999999996</v>
      </c>
      <c r="E5" s="193">
        <v>11.470599999999999</v>
      </c>
      <c r="F5" s="192">
        <v>11.2462</v>
      </c>
      <c r="G5" s="18">
        <v>10.957100000000001</v>
      </c>
      <c r="H5" s="18">
        <v>10.313000000000001</v>
      </c>
      <c r="I5" s="258">
        <f>Table1410[[#This Row],[30-Jun-23]]-Table1410[[#This Row],[29-Sep-23]]</f>
        <v>0.64409999999999989</v>
      </c>
    </row>
    <row r="6" spans="1:30">
      <c r="A6" s="187">
        <v>0.75</v>
      </c>
      <c r="B6" s="186">
        <v>6.6440000000000001</v>
      </c>
      <c r="C6" s="195">
        <v>8.8473000000000006</v>
      </c>
      <c r="D6" s="194">
        <v>9.8786000000000005</v>
      </c>
      <c r="E6" s="193">
        <v>11.6861</v>
      </c>
      <c r="F6" s="192">
        <v>11.5128</v>
      </c>
      <c r="G6" s="18">
        <v>11.0411</v>
      </c>
      <c r="H6" s="18">
        <v>10.3055</v>
      </c>
      <c r="I6" s="258">
        <f>Table1410[[#This Row],[30-Jun-23]]-Table1410[[#This Row],[29-Sep-23]]</f>
        <v>0.73559999999999981</v>
      </c>
    </row>
    <row r="7" spans="1:30">
      <c r="A7" s="187">
        <v>1</v>
      </c>
      <c r="B7" s="186">
        <v>6.7755999999999998</v>
      </c>
      <c r="C7" s="199">
        <v>9.0425000000000004</v>
      </c>
      <c r="D7" s="198">
        <v>10.118</v>
      </c>
      <c r="E7" s="197">
        <v>11.7258</v>
      </c>
      <c r="F7" s="196">
        <v>11.573700000000001</v>
      </c>
      <c r="G7" s="18">
        <v>11.0388</v>
      </c>
      <c r="H7" s="18">
        <v>10.2783</v>
      </c>
      <c r="I7" s="258">
        <f>Table1410[[#This Row],[30-Jun-23]]-Table1410[[#This Row],[29-Sep-23]]</f>
        <v>0.7605000000000004</v>
      </c>
    </row>
    <row r="8" spans="1:30">
      <c r="A8" s="187">
        <v>2</v>
      </c>
      <c r="B8" s="186">
        <v>7.2746000000000004</v>
      </c>
      <c r="C8" s="195">
        <v>9.4675999999999991</v>
      </c>
      <c r="D8" s="194">
        <v>10.515599999999999</v>
      </c>
      <c r="E8" s="193">
        <v>11.868600000000001</v>
      </c>
      <c r="F8" s="192">
        <v>11.6769</v>
      </c>
      <c r="G8" s="18">
        <v>11.029299999999999</v>
      </c>
      <c r="H8" s="18">
        <v>10.208299999999999</v>
      </c>
      <c r="I8" s="258">
        <f>Table1410[[#This Row],[30-Jun-23]]-Table1410[[#This Row],[29-Sep-23]]</f>
        <v>0.82099999999999973</v>
      </c>
    </row>
    <row r="9" spans="1:30">
      <c r="A9" s="187">
        <v>3</v>
      </c>
      <c r="B9" s="186">
        <v>7.6475999999999997</v>
      </c>
      <c r="C9" s="195">
        <v>9.6561000000000003</v>
      </c>
      <c r="D9" s="194">
        <v>10.6615</v>
      </c>
      <c r="E9" s="193">
        <v>11.9329</v>
      </c>
      <c r="F9" s="192">
        <v>11.712300000000001</v>
      </c>
      <c r="G9" s="18">
        <v>10.9953</v>
      </c>
      <c r="H9" s="18">
        <v>10.1927</v>
      </c>
      <c r="I9" s="258">
        <f>Table1410[[#This Row],[30-Jun-23]]-Table1410[[#This Row],[29-Sep-23]]</f>
        <v>0.80259999999999998</v>
      </c>
    </row>
    <row r="10" spans="1:30">
      <c r="A10" s="187">
        <v>4</v>
      </c>
      <c r="B10" s="186">
        <v>7.9809999999999999</v>
      </c>
      <c r="C10" s="195">
        <v>9.7939000000000007</v>
      </c>
      <c r="D10" s="194">
        <v>10.7896</v>
      </c>
      <c r="E10" s="193">
        <v>11.958</v>
      </c>
      <c r="F10" s="192">
        <v>11.7264</v>
      </c>
      <c r="G10" s="18">
        <v>10.9605</v>
      </c>
      <c r="H10" s="18">
        <v>10.1821</v>
      </c>
      <c r="I10" s="258">
        <f>Table1410[[#This Row],[30-Jun-23]]-Table1410[[#This Row],[29-Sep-23]]</f>
        <v>0.77839999999999954</v>
      </c>
    </row>
    <row r="11" spans="1:30">
      <c r="A11" s="187">
        <v>5</v>
      </c>
      <c r="B11" s="186">
        <v>8.1992999999999991</v>
      </c>
      <c r="C11" s="191">
        <v>9.8665000000000003</v>
      </c>
      <c r="D11" s="190">
        <v>10.824299999999999</v>
      </c>
      <c r="E11" s="189">
        <v>11.972200000000001</v>
      </c>
      <c r="F11" s="188">
        <v>11.7339</v>
      </c>
      <c r="G11" s="18">
        <v>10.9216</v>
      </c>
      <c r="H11" s="18">
        <v>10.1785</v>
      </c>
      <c r="I11" s="258">
        <f>Table1410[[#This Row],[30-Jun-23]]-Table1410[[#This Row],[29-Sep-23]]</f>
        <v>0.74310000000000009</v>
      </c>
    </row>
    <row r="12" spans="1:30">
      <c r="A12" s="187">
        <v>7</v>
      </c>
      <c r="B12" s="186">
        <v>8.5579999999999998</v>
      </c>
      <c r="C12" s="185">
        <v>9.9466999999999999</v>
      </c>
      <c r="D12" s="184">
        <v>10.876899999999999</v>
      </c>
      <c r="E12" s="183">
        <v>11.989100000000001</v>
      </c>
      <c r="F12" s="182">
        <v>11.7463</v>
      </c>
      <c r="G12" s="18">
        <v>10.847899999999999</v>
      </c>
      <c r="H12" s="18">
        <v>10.172800000000001</v>
      </c>
      <c r="I12" s="258">
        <f>Table1410[[#This Row],[30-Jun-23]]-Table1410[[#This Row],[29-Sep-23]]</f>
        <v>0.6750999999999987</v>
      </c>
    </row>
    <row r="13" spans="1:30">
      <c r="A13" s="187">
        <v>10</v>
      </c>
      <c r="B13" s="186">
        <v>8.9946000000000002</v>
      </c>
      <c r="C13" s="185">
        <v>10.021800000000001</v>
      </c>
      <c r="D13" s="184">
        <v>10.9465</v>
      </c>
      <c r="E13" s="183">
        <v>11.9946</v>
      </c>
      <c r="F13" s="182">
        <v>11.753</v>
      </c>
      <c r="G13" s="18">
        <v>10.78</v>
      </c>
      <c r="H13" s="18">
        <v>10.1698</v>
      </c>
      <c r="I13" s="258">
        <f>Table1410[[#This Row],[30-Jun-23]]-Table1410[[#This Row],[29-Sep-23]]</f>
        <v>0.61019999999999897</v>
      </c>
    </row>
    <row r="14" spans="1:30">
      <c r="A14" s="187">
        <v>15</v>
      </c>
      <c r="B14" s="186">
        <v>9.1676000000000002</v>
      </c>
      <c r="C14" s="185">
        <v>10.048400000000001</v>
      </c>
      <c r="D14" s="184">
        <v>10.9657</v>
      </c>
      <c r="E14" s="183">
        <v>12.003299999999999</v>
      </c>
      <c r="F14" s="182">
        <v>11.756500000000001</v>
      </c>
      <c r="G14" s="18">
        <v>10.7219</v>
      </c>
      <c r="H14" s="18">
        <v>10.1683</v>
      </c>
      <c r="I14" s="258">
        <f>Table1410[[#This Row],[30-Jun-23]]-Table1410[[#This Row],[29-Sep-23]]</f>
        <v>0.55359999999999943</v>
      </c>
    </row>
    <row r="15" spans="1:30">
      <c r="A15" s="187">
        <v>20</v>
      </c>
      <c r="B15" s="186">
        <v>9.2035999999999998</v>
      </c>
      <c r="C15" s="185">
        <v>10.0642</v>
      </c>
      <c r="D15" s="184">
        <v>10.9834</v>
      </c>
      <c r="E15" s="183">
        <v>12.0059</v>
      </c>
      <c r="F15" s="182">
        <v>11.7585</v>
      </c>
      <c r="G15" s="18">
        <v>10.6927</v>
      </c>
      <c r="H15" s="18">
        <v>10.167199999999999</v>
      </c>
      <c r="I15" s="258">
        <f>Table1410[[#This Row],[30-Jun-23]]-Table1410[[#This Row],[29-Sep-23]]</f>
        <v>0.52550000000000097</v>
      </c>
    </row>
    <row r="16" spans="1:30">
      <c r="A16" s="18">
        <v>30</v>
      </c>
      <c r="B16" s="181">
        <v>9.2469999999999999</v>
      </c>
      <c r="C16" s="180">
        <v>10.095800000000001</v>
      </c>
      <c r="D16" s="179">
        <v>10.9933</v>
      </c>
      <c r="E16" s="178">
        <v>12.011200000000001</v>
      </c>
      <c r="F16" s="177">
        <v>11.7624</v>
      </c>
      <c r="G16" s="18">
        <v>10.6342</v>
      </c>
      <c r="H16" s="18">
        <v>10.164899999999999</v>
      </c>
      <c r="I16" s="258">
        <f>Table1410[[#This Row],[30-Jun-23]]-Table1410[[#This Row],[29-Sep-23]]</f>
        <v>0.46930000000000049</v>
      </c>
    </row>
    <row r="17" spans="2:9">
      <c r="B17" s="50"/>
      <c r="C17" s="50"/>
      <c r="D17" s="302"/>
      <c r="E17" s="302">
        <f>F16-F2</f>
        <v>0.78739999999999988</v>
      </c>
      <c r="F17" s="56"/>
      <c r="G17"/>
      <c r="H17"/>
      <c r="I17">
        <f>AVERAGE(Table1410[29-Sep-24])</f>
        <v>0.66782666666666646</v>
      </c>
    </row>
  </sheetData>
  <phoneticPr fontId="209" type="noConversion"/>
  <hyperlinks>
    <hyperlink ref="A1" location="Ցանկ!A1" display="Ցանկ!A1" xr:uid="{AD7CB91A-5419-4F6C-AA43-AC6A7DAF703B}"/>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301" t="s">
        <v>492</v>
      </c>
      <c r="B1" s="216" t="s">
        <v>418</v>
      </c>
      <c r="C1" s="216" t="s">
        <v>419</v>
      </c>
      <c r="D1" s="216" t="s">
        <v>420</v>
      </c>
      <c r="E1" s="286" t="s">
        <v>421</v>
      </c>
      <c r="F1" s="214" t="s">
        <v>156</v>
      </c>
    </row>
    <row r="2" spans="1:6" ht="15">
      <c r="A2" s="212">
        <v>43831</v>
      </c>
      <c r="B2" s="211">
        <v>27.930999429092473</v>
      </c>
      <c r="C2" s="211">
        <v>5.8981047609991135</v>
      </c>
      <c r="D2" s="211">
        <v>15.920548571956235</v>
      </c>
      <c r="E2" s="210">
        <v>3238137.5729999999</v>
      </c>
      <c r="F2" s="213">
        <v>17.299999999999997</v>
      </c>
    </row>
    <row r="3" spans="1:6" ht="15">
      <c r="A3" s="212">
        <v>43862</v>
      </c>
      <c r="B3" s="211">
        <v>26.916491169402747</v>
      </c>
      <c r="C3" s="211">
        <v>6.3035041465076675</v>
      </c>
      <c r="D3" s="211">
        <v>15.668868279310891</v>
      </c>
      <c r="E3" s="210">
        <v>3299939.1849999996</v>
      </c>
      <c r="F3" s="213">
        <v>17.445995574359138</v>
      </c>
    </row>
    <row r="4" spans="1:6" ht="15">
      <c r="A4" s="212">
        <v>43891</v>
      </c>
      <c r="B4" s="211">
        <v>26.603427410205928</v>
      </c>
      <c r="C4" s="211">
        <v>14.517043584965759</v>
      </c>
      <c r="D4" s="211">
        <v>20.143997391377287</v>
      </c>
      <c r="E4" s="210">
        <v>3411616.588</v>
      </c>
      <c r="F4" s="213">
        <v>18.386364381808484</v>
      </c>
    </row>
    <row r="5" spans="1:6" ht="15">
      <c r="A5" s="212">
        <v>43922</v>
      </c>
      <c r="B5" s="211">
        <v>23.617116436248832</v>
      </c>
      <c r="C5" s="211">
        <v>9.8665918425933903</v>
      </c>
      <c r="D5" s="211">
        <v>16.428957744772564</v>
      </c>
      <c r="E5" s="210">
        <v>3348228.6969999997</v>
      </c>
      <c r="F5" s="213">
        <v>19.954084437131677</v>
      </c>
    </row>
    <row r="6" spans="1:6" ht="15">
      <c r="A6" s="212">
        <v>43952</v>
      </c>
      <c r="B6" s="211">
        <v>22.654786732355475</v>
      </c>
      <c r="C6" s="211">
        <v>11.562558942063767</v>
      </c>
      <c r="D6" s="211">
        <v>16.870212493745044</v>
      </c>
      <c r="E6" s="210">
        <v>3393214.318</v>
      </c>
      <c r="F6" s="213">
        <v>20.02</v>
      </c>
    </row>
    <row r="7" spans="1:6" ht="15">
      <c r="A7" s="212">
        <v>43983</v>
      </c>
      <c r="B7" s="211">
        <v>24.112912252052475</v>
      </c>
      <c r="C7" s="211">
        <v>11.881548470864219</v>
      </c>
      <c r="D7" s="211">
        <v>17.750269265622023</v>
      </c>
      <c r="E7" s="210">
        <v>3455380.699</v>
      </c>
      <c r="F7" s="213">
        <v>19.478562992093988</v>
      </c>
    </row>
    <row r="8" spans="1:6" ht="15">
      <c r="A8" s="212">
        <v>44013</v>
      </c>
      <c r="B8" s="211">
        <v>24.228050659182816</v>
      </c>
      <c r="C8" s="211">
        <v>15.362313646137761</v>
      </c>
      <c r="D8" s="211">
        <v>19.661263593476221</v>
      </c>
      <c r="E8" s="210">
        <v>3530814.4019999998</v>
      </c>
      <c r="F8" s="213">
        <v>19.141659864274921</v>
      </c>
    </row>
    <row r="9" spans="1:6" ht="15">
      <c r="A9" s="212">
        <v>44044</v>
      </c>
      <c r="B9" s="211">
        <v>24.198369691085965</v>
      </c>
      <c r="C9" s="211">
        <v>14.00314621744727</v>
      </c>
      <c r="D9" s="211">
        <v>18.946255672270762</v>
      </c>
      <c r="E9" s="210">
        <v>3579054.5419999999</v>
      </c>
      <c r="F9" s="213">
        <v>18.54782579564057</v>
      </c>
    </row>
    <row r="10" spans="1:6" ht="15">
      <c r="A10" s="212">
        <v>44075</v>
      </c>
      <c r="B10" s="211">
        <v>23.490926403770548</v>
      </c>
      <c r="C10" s="211">
        <v>13.443765897701853</v>
      </c>
      <c r="D10" s="211">
        <v>18.333466071861736</v>
      </c>
      <c r="E10" s="210">
        <v>3617349.9220000003</v>
      </c>
      <c r="F10" s="213">
        <v>18.714585947651635</v>
      </c>
    </row>
    <row r="11" spans="1:6" ht="15">
      <c r="A11" s="212">
        <v>44105</v>
      </c>
      <c r="B11" s="211">
        <v>20.630980742858476</v>
      </c>
      <c r="C11" s="211">
        <v>14.864382534381381</v>
      </c>
      <c r="D11" s="211">
        <v>17.70457253060448</v>
      </c>
      <c r="E11" s="210">
        <v>3657343.9970000004</v>
      </c>
      <c r="F11" s="213">
        <v>18.178030153777339</v>
      </c>
    </row>
    <row r="12" spans="1:6" ht="15">
      <c r="A12" s="212">
        <v>44136</v>
      </c>
      <c r="B12" s="211">
        <v>17.690250303846426</v>
      </c>
      <c r="C12" s="211">
        <v>15.233703855949745</v>
      </c>
      <c r="D12" s="211">
        <v>16.441573303977052</v>
      </c>
      <c r="E12" s="210">
        <v>3672683.9639999997</v>
      </c>
      <c r="F12" s="213">
        <v>17.879106426163808</v>
      </c>
    </row>
    <row r="13" spans="1:6" ht="15">
      <c r="A13" s="212">
        <v>44166</v>
      </c>
      <c r="B13" s="211">
        <v>14.145540874627541</v>
      </c>
      <c r="C13" s="211">
        <v>15.826776933785514</v>
      </c>
      <c r="D13" s="211">
        <v>14.988665296729042</v>
      </c>
      <c r="E13" s="210">
        <v>3734843.8670000001</v>
      </c>
      <c r="F13" s="213">
        <v>17.661148319671206</v>
      </c>
    </row>
    <row r="14" spans="1:6" ht="15">
      <c r="A14" s="212">
        <v>44197</v>
      </c>
      <c r="B14" s="211">
        <v>11.349250238104187</v>
      </c>
      <c r="C14" s="211">
        <v>14.087624174613447</v>
      </c>
      <c r="D14" s="211">
        <v>12.712917030841661</v>
      </c>
      <c r="E14" s="210">
        <v>3649799.3160000001</v>
      </c>
      <c r="F14" s="213">
        <v>17.926397448037971</v>
      </c>
    </row>
    <row r="15" spans="1:6" ht="15">
      <c r="A15" s="212">
        <v>44228</v>
      </c>
      <c r="B15" s="211">
        <v>10.468475987589395</v>
      </c>
      <c r="C15" s="211">
        <v>11.577286653272248</v>
      </c>
      <c r="D15" s="211">
        <v>11.024518895792946</v>
      </c>
      <c r="E15" s="210">
        <v>3663741.6040000003</v>
      </c>
      <c r="F15" s="213">
        <v>17.432985487126601</v>
      </c>
    </row>
    <row r="16" spans="1:6" ht="15">
      <c r="A16" s="212">
        <v>44256</v>
      </c>
      <c r="B16" s="211">
        <v>9.4412484886798413</v>
      </c>
      <c r="C16" s="211">
        <v>6.9222202501308132</v>
      </c>
      <c r="D16" s="211">
        <v>8.1580350429958326</v>
      </c>
      <c r="E16" s="210">
        <v>3689937.4647816988</v>
      </c>
      <c r="F16" s="213">
        <v>17.487890009000701</v>
      </c>
    </row>
    <row r="17" spans="1:6" ht="15">
      <c r="A17" s="212">
        <v>44287</v>
      </c>
      <c r="B17" s="211">
        <v>8.6217410782656607</v>
      </c>
      <c r="C17" s="211">
        <v>11.556164717927757</v>
      </c>
      <c r="D17" s="211">
        <v>10.069265316889886</v>
      </c>
      <c r="E17" s="210">
        <v>3685370.7279171748</v>
      </c>
      <c r="F17" s="213">
        <v>17.57861782895899</v>
      </c>
    </row>
    <row r="18" spans="1:6" ht="15">
      <c r="A18" s="212">
        <v>44317</v>
      </c>
      <c r="B18" s="211">
        <v>7.9295049059733183</v>
      </c>
      <c r="C18" s="211">
        <v>4.9446878133619059</v>
      </c>
      <c r="D18" s="211">
        <v>6.4436206671168579</v>
      </c>
      <c r="E18" s="210">
        <v>3611860.1770742163</v>
      </c>
      <c r="F18" s="213"/>
    </row>
    <row r="19" spans="1:6" ht="15">
      <c r="A19" s="212">
        <v>44348</v>
      </c>
      <c r="B19" s="211">
        <v>6.4639846717530451</v>
      </c>
      <c r="C19" s="211">
        <v>-2.3089161039455823</v>
      </c>
      <c r="D19" s="211">
        <v>2.1278531236733191</v>
      </c>
      <c r="E19" s="210">
        <v>3528906.125138477</v>
      </c>
      <c r="F19" s="213"/>
    </row>
    <row r="20" spans="1:6" ht="15">
      <c r="A20" s="212">
        <v>44378</v>
      </c>
      <c r="B20" s="211">
        <v>4.7572296034939132</v>
      </c>
      <c r="C20" s="211">
        <v>-7.585804544257285</v>
      </c>
      <c r="D20" s="211">
        <v>-1.3723151623556817</v>
      </c>
      <c r="E20" s="210">
        <v>3482360.5006067157</v>
      </c>
      <c r="F20" s="213"/>
    </row>
    <row r="21" spans="1:6" ht="15">
      <c r="A21" s="212">
        <v>44409</v>
      </c>
      <c r="B21" s="211">
        <v>3.5066269354870694</v>
      </c>
      <c r="C21" s="211">
        <v>-7.1696856583969168</v>
      </c>
      <c r="D21" s="211">
        <v>-1.7647580919890518</v>
      </c>
      <c r="E21" s="210">
        <v>3515892.8873533537</v>
      </c>
      <c r="F21" s="213"/>
    </row>
    <row r="22" spans="1:6" ht="15">
      <c r="A22" s="212">
        <v>44440</v>
      </c>
      <c r="B22" s="211">
        <v>2.5378061261295697</v>
      </c>
      <c r="C22" s="211">
        <v>-9.2252486216287366</v>
      </c>
      <c r="D22" s="211">
        <v>-3.2509562679673873</v>
      </c>
      <c r="E22" s="210">
        <v>3499751.4579764274</v>
      </c>
      <c r="F22" s="213"/>
    </row>
    <row r="23" spans="1:6" ht="15">
      <c r="A23" s="212">
        <v>44470</v>
      </c>
      <c r="B23" s="211">
        <v>3.2485697433655014</v>
      </c>
      <c r="C23" s="211">
        <v>-12.245548043816688</v>
      </c>
      <c r="D23" s="211">
        <v>-4.4245878020305422</v>
      </c>
      <c r="E23" s="210">
        <v>3495521.6006304417</v>
      </c>
      <c r="F23" s="213"/>
    </row>
    <row r="24" spans="1:6" ht="15">
      <c r="A24" s="212">
        <v>44501</v>
      </c>
      <c r="B24" s="211">
        <v>5.4976745693588924</v>
      </c>
      <c r="C24" s="211">
        <v>-11.435046022172925</v>
      </c>
      <c r="D24" s="211">
        <v>-3.0200448650113376</v>
      </c>
      <c r="E24" s="210">
        <v>3561767.2605371233</v>
      </c>
      <c r="F24" s="213"/>
    </row>
    <row r="25" spans="1:6" ht="15">
      <c r="A25" s="212">
        <v>44531</v>
      </c>
      <c r="B25" s="211">
        <v>7.287772157359365</v>
      </c>
      <c r="C25" s="211">
        <v>-15.290243833198671</v>
      </c>
      <c r="D25" s="211">
        <v>-4.1174221326559053</v>
      </c>
      <c r="E25" s="210">
        <v>3581064.5790000004</v>
      </c>
      <c r="F25" s="213"/>
    </row>
    <row r="26" spans="1:6" ht="15">
      <c r="A26" s="212">
        <v>44562</v>
      </c>
      <c r="B26" s="211">
        <v>10.528027007638093</v>
      </c>
      <c r="C26" s="211">
        <v>-12.799010023915198</v>
      </c>
      <c r="D26" s="211">
        <v>-1.2301484852379598</v>
      </c>
      <c r="E26" s="210">
        <v>3604901.3650000002</v>
      </c>
      <c r="F26" s="213"/>
    </row>
    <row r="27" spans="1:6" ht="15">
      <c r="A27" s="212">
        <v>44593</v>
      </c>
      <c r="B27" s="211">
        <v>10.554725450648874</v>
      </c>
      <c r="C27" s="211">
        <v>-11.056908356881385</v>
      </c>
      <c r="D27" s="211">
        <v>-0.33696795064699764</v>
      </c>
      <c r="E27" s="210">
        <v>3651395.969</v>
      </c>
      <c r="F27" s="213"/>
    </row>
    <row r="28" spans="1:6" ht="15">
      <c r="A28" s="212">
        <v>44621</v>
      </c>
      <c r="B28" s="211">
        <v>11.025521863149224</v>
      </c>
      <c r="C28" s="211">
        <v>-10.017570168822354</v>
      </c>
      <c r="D28" s="211">
        <v>0.42848122411843381</v>
      </c>
      <c r="E28" s="210">
        <v>3705748.1540000001</v>
      </c>
      <c r="F28" s="213"/>
    </row>
    <row r="29" spans="1:6" ht="15">
      <c r="A29" s="212">
        <v>44652</v>
      </c>
      <c r="B29" s="211">
        <v>12.97857646734624</v>
      </c>
      <c r="C29" s="211">
        <v>-15.560839528777121</v>
      </c>
      <c r="D29" s="211">
        <v>-1.2898348748767623</v>
      </c>
      <c r="E29" s="210">
        <v>3637835.5309999995</v>
      </c>
      <c r="F29" s="213"/>
    </row>
    <row r="30" spans="1:6">
      <c r="A30" s="212">
        <v>44682</v>
      </c>
      <c r="B30" s="211">
        <v>14.948282059849237</v>
      </c>
      <c r="C30" s="211">
        <v>-12.044607324258404</v>
      </c>
      <c r="D30" s="211">
        <v>1.7000645627296713</v>
      </c>
      <c r="E30" s="210">
        <v>3673264.1320000002</v>
      </c>
    </row>
    <row r="31" spans="1:6">
      <c r="A31" s="212">
        <v>44713</v>
      </c>
      <c r="B31" s="211">
        <v>15.894787930882922</v>
      </c>
      <c r="C31" s="211">
        <v>-14.760722992702805</v>
      </c>
      <c r="D31" s="211">
        <v>1.401113010893235</v>
      </c>
      <c r="E31" s="210">
        <v>3578350.088</v>
      </c>
    </row>
    <row r="32" spans="1:6">
      <c r="A32" s="212">
        <v>44743</v>
      </c>
      <c r="B32" s="211">
        <v>18.40449854890419</v>
      </c>
      <c r="C32" s="211">
        <v>-14.556587971399903</v>
      </c>
      <c r="D32" s="211">
        <v>3.0672428479094793</v>
      </c>
      <c r="E32" s="210">
        <v>3589172.9539999999</v>
      </c>
    </row>
    <row r="33" spans="1:5">
      <c r="A33" s="212">
        <v>44774</v>
      </c>
      <c r="B33" s="211">
        <v>19.485869838524057</v>
      </c>
      <c r="C33" s="211">
        <v>-16.815176098861794</v>
      </c>
      <c r="D33" s="211">
        <v>2.5485340286944029</v>
      </c>
      <c r="E33" s="210">
        <v>3605496.6140000001</v>
      </c>
    </row>
    <row r="34" spans="1:5">
      <c r="A34" s="212">
        <v>44805</v>
      </c>
      <c r="B34" s="211">
        <v>20.271468209006891</v>
      </c>
      <c r="C34" s="211">
        <v>-15.824093653162901</v>
      </c>
      <c r="D34" s="211">
        <v>3.605221786135826</v>
      </c>
      <c r="E34" s="210">
        <v>3625925.2600000002</v>
      </c>
    </row>
    <row r="35" spans="1:5">
      <c r="A35" s="212">
        <v>44835</v>
      </c>
      <c r="B35" s="211">
        <v>20.56191381617327</v>
      </c>
      <c r="C35" s="211">
        <v>-16.515848852596932</v>
      </c>
      <c r="D35" s="211">
        <v>3.7024499103715032</v>
      </c>
      <c r="E35" s="210">
        <v>3624941.537</v>
      </c>
    </row>
    <row r="36" spans="1:5">
      <c r="A36" s="212">
        <v>44866</v>
      </c>
      <c r="B36" s="211">
        <v>23.430734464724647</v>
      </c>
      <c r="C36" s="211">
        <v>-17.198043340079288</v>
      </c>
      <c r="D36" s="211">
        <v>4.7664962359553389</v>
      </c>
      <c r="E36" s="210">
        <v>3731538.7629441144</v>
      </c>
    </row>
    <row r="37" spans="1:5">
      <c r="A37" s="212">
        <v>44896</v>
      </c>
      <c r="B37" s="211">
        <v>22.791673961669289</v>
      </c>
      <c r="C37" s="211">
        <v>-14.831085735777599</v>
      </c>
      <c r="D37" s="211">
        <v>6.0012643863650252</v>
      </c>
      <c r="E37" s="210">
        <v>3795973.7322322605</v>
      </c>
    </row>
    <row r="38" spans="1:5">
      <c r="A38" s="212">
        <v>44927</v>
      </c>
      <c r="B38" s="211">
        <v>22.534472680675165</v>
      </c>
      <c r="C38" s="211">
        <v>-14.911637306885027</v>
      </c>
      <c r="D38" s="211">
        <v>5.8702875348072086</v>
      </c>
      <c r="E38" s="210">
        <v>3816519.4404716901</v>
      </c>
    </row>
    <row r="39" spans="1:5">
      <c r="A39" s="212">
        <v>44958</v>
      </c>
      <c r="B39" s="211">
        <v>23.440908162400987</v>
      </c>
      <c r="C39" s="211">
        <v>-16.633642179888383</v>
      </c>
      <c r="D39" s="211">
        <v>5.4167665367089057</v>
      </c>
      <c r="E39" s="210">
        <v>3849183.5639715297</v>
      </c>
    </row>
    <row r="40" spans="1:5">
      <c r="A40" s="212">
        <v>44986</v>
      </c>
      <c r="B40" s="211">
        <v>25.061053581585881</v>
      </c>
      <c r="C40" s="211">
        <v>-16.180314877609177</v>
      </c>
      <c r="D40" s="211">
        <v>6.4526578108332018</v>
      </c>
      <c r="E40" s="210">
        <v>3944867.4017088879</v>
      </c>
    </row>
    <row r="41" spans="1:5">
      <c r="A41" s="212">
        <v>45017</v>
      </c>
      <c r="B41" s="211">
        <v>23.80759200467331</v>
      </c>
      <c r="C41" s="211">
        <v>-11.455811382409436</v>
      </c>
      <c r="D41" s="211">
        <v>8.7263609847571928</v>
      </c>
      <c r="E41" s="210">
        <v>3955286.1914668176</v>
      </c>
    </row>
    <row r="42" spans="1:5">
      <c r="A42" s="212">
        <v>45047</v>
      </c>
      <c r="B42" s="211">
        <v>24.061458596059794</v>
      </c>
      <c r="C42" s="211">
        <v>-10.28620298518652</v>
      </c>
      <c r="D42" s="211">
        <v>9.4818289251159484</v>
      </c>
      <c r="E42" s="210">
        <v>4021556.7529638857</v>
      </c>
    </row>
    <row r="43" spans="1:5">
      <c r="A43" s="212">
        <v>45078</v>
      </c>
      <c r="B43" s="211">
        <v>25.006538601815279</v>
      </c>
      <c r="C43" s="211">
        <v>-0.82288281746556891</v>
      </c>
      <c r="D43" s="211">
        <v>14.74100164092313</v>
      </c>
      <c r="E43" s="211">
        <v>4105834.7331900541</v>
      </c>
    </row>
    <row r="44" spans="1:5">
      <c r="A44" s="212">
        <v>45108</v>
      </c>
      <c r="B44" s="211">
        <v>24.513588261539525</v>
      </c>
      <c r="C44" s="211">
        <v>5.5660399536546095</v>
      </c>
      <c r="D44" s="211">
        <v>17.204602996821777</v>
      </c>
      <c r="E44" s="211">
        <v>4206675.9116050005</v>
      </c>
    </row>
    <row r="45" spans="1:5">
      <c r="A45" s="212">
        <v>45139</v>
      </c>
      <c r="B45" s="211">
        <v>23.823840999264021</v>
      </c>
      <c r="C45" s="211">
        <v>7.4625619992108767</v>
      </c>
      <c r="D45" s="211">
        <v>17.631457347196374</v>
      </c>
      <c r="E45" s="211">
        <v>4241198.21165202</v>
      </c>
    </row>
    <row r="46" spans="1:5">
      <c r="A46" s="212">
        <v>45170</v>
      </c>
      <c r="B46" s="211">
        <v>24.915570169497443</v>
      </c>
      <c r="C46" s="211">
        <v>10.010689494371633</v>
      </c>
      <c r="D46" s="211">
        <v>19.324194754775249</v>
      </c>
      <c r="E46" s="211">
        <v>4326606.1189049911</v>
      </c>
    </row>
    <row r="47" spans="1:5">
      <c r="A47" s="212">
        <v>45200</v>
      </c>
      <c r="B47" s="211">
        <v>25.68295328582559</v>
      </c>
      <c r="C47" s="211">
        <v>17.083755117766145</v>
      </c>
      <c r="D47" s="211">
        <v>22.535181653275345</v>
      </c>
      <c r="E47" s="211">
        <v>4441828.6971879816</v>
      </c>
    </row>
    <row r="48" spans="1:5" ht="16.5">
      <c r="A48" s="51"/>
      <c r="B48"/>
      <c r="C48"/>
    </row>
    <row r="49" spans="1:3" ht="16.5">
      <c r="A49" s="51"/>
      <c r="B49"/>
      <c r="C49"/>
    </row>
    <row r="50" spans="1:3" ht="16.5">
      <c r="A50" s="51"/>
      <c r="B50"/>
      <c r="C50"/>
    </row>
    <row r="51" spans="1:3" ht="16.5">
      <c r="A51" s="51"/>
      <c r="B51"/>
      <c r="C51"/>
    </row>
    <row r="52" spans="1:3" ht="16.5">
      <c r="A52" s="51"/>
      <c r="B52"/>
      <c r="C52"/>
    </row>
    <row r="53" spans="1:3" ht="16.5">
      <c r="A53" s="51"/>
      <c r="B53"/>
      <c r="C53"/>
    </row>
    <row r="54" spans="1:3" ht="16.5">
      <c r="A54" s="51"/>
      <c r="B54"/>
      <c r="C54"/>
    </row>
    <row r="55" spans="1:3" ht="16.5">
      <c r="A55" s="51"/>
      <c r="B55"/>
      <c r="C55"/>
    </row>
    <row r="56" spans="1:3" ht="16.5">
      <c r="A56" s="51"/>
      <c r="B56"/>
      <c r="C56"/>
    </row>
    <row r="57" spans="1:3" ht="16.5">
      <c r="A57" s="51"/>
      <c r="B57"/>
      <c r="C57"/>
    </row>
    <row r="58" spans="1:3" ht="16.5">
      <c r="A58" s="51"/>
      <c r="B58"/>
      <c r="C58"/>
    </row>
    <row r="59" spans="1:3" ht="16.5">
      <c r="A59" s="51"/>
      <c r="B59"/>
      <c r="C59"/>
    </row>
    <row r="60" spans="1:3" ht="16.5">
      <c r="A60" s="51"/>
      <c r="B60"/>
      <c r="C60"/>
    </row>
    <row r="61" spans="1:3" ht="16.5">
      <c r="A61" s="51"/>
      <c r="B61"/>
      <c r="C61"/>
    </row>
    <row r="62" spans="1:3" ht="16.5">
      <c r="A62" s="51"/>
      <c r="B62"/>
      <c r="C62"/>
    </row>
    <row r="63" spans="1:3" ht="16.5">
      <c r="A63" s="51"/>
      <c r="B63"/>
      <c r="C63"/>
    </row>
  </sheetData>
  <hyperlinks>
    <hyperlink ref="A1" location="Ցանկ!A1" display="Ցանկ!A1" xr:uid="{1C9F2302-256E-4E26-88F7-0A8EEFA07887}"/>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301" t="s">
        <v>492</v>
      </c>
      <c r="B1" s="216" t="s">
        <v>422</v>
      </c>
      <c r="C1" s="216" t="s">
        <v>423</v>
      </c>
      <c r="D1" s="216" t="s">
        <v>420</v>
      </c>
      <c r="E1" s="215"/>
      <c r="F1" s="214" t="s">
        <v>156</v>
      </c>
    </row>
    <row r="2" spans="1:6" ht="15">
      <c r="A2" s="212">
        <v>43831</v>
      </c>
      <c r="B2" s="211">
        <v>6.5549962834713114</v>
      </c>
      <c r="C2" s="211">
        <v>28.487051768373732</v>
      </c>
      <c r="D2" s="211">
        <v>15.920548571956232</v>
      </c>
      <c r="E2" s="210"/>
      <c r="F2" s="213">
        <v>17.299999999999997</v>
      </c>
    </row>
    <row r="3" spans="1:6" ht="15">
      <c r="A3" s="212">
        <v>43862</v>
      </c>
      <c r="B3" s="211">
        <v>6.5804778961594508</v>
      </c>
      <c r="C3" s="211">
        <v>27.932238158944344</v>
      </c>
      <c r="D3" s="211">
        <v>15.668868279310885</v>
      </c>
      <c r="E3" s="210"/>
      <c r="F3" s="213">
        <v>17.445995574359138</v>
      </c>
    </row>
    <row r="4" spans="1:6" ht="15">
      <c r="A4" s="212">
        <v>43891</v>
      </c>
      <c r="B4" s="211">
        <v>12.889304020776393</v>
      </c>
      <c r="C4" s="211">
        <v>29.621671098635886</v>
      </c>
      <c r="D4" s="211">
        <v>20.143997391377283</v>
      </c>
      <c r="E4" s="210"/>
      <c r="F4" s="213">
        <v>18.386364381808484</v>
      </c>
    </row>
    <row r="5" spans="1:6" ht="15">
      <c r="A5" s="212">
        <v>43922</v>
      </c>
      <c r="B5" s="211">
        <v>9.8159360122692618</v>
      </c>
      <c r="C5" s="211">
        <v>24.78008477296207</v>
      </c>
      <c r="D5" s="211">
        <v>16.428957744772561</v>
      </c>
      <c r="E5" s="210"/>
      <c r="F5" s="213">
        <v>19.954084437131677</v>
      </c>
    </row>
    <row r="6" spans="1:6" ht="15">
      <c r="A6" s="212">
        <v>43952</v>
      </c>
      <c r="B6" s="211">
        <v>10.985951747677319</v>
      </c>
      <c r="C6" s="211">
        <v>24.282040176265738</v>
      </c>
      <c r="D6" s="211">
        <v>16.870212493745058</v>
      </c>
      <c r="E6" s="210"/>
      <c r="F6" s="213">
        <v>20.02</v>
      </c>
    </row>
    <row r="7" spans="1:6" ht="15">
      <c r="A7" s="212">
        <v>43983</v>
      </c>
      <c r="B7" s="211">
        <v>13.617304754841314</v>
      </c>
      <c r="C7" s="211">
        <v>22.817109471053953</v>
      </c>
      <c r="D7" s="211">
        <v>17.750269265622023</v>
      </c>
      <c r="E7" s="210"/>
      <c r="F7" s="213">
        <v>19.478562992093988</v>
      </c>
    </row>
    <row r="8" spans="1:6" ht="15">
      <c r="A8" s="212">
        <v>44013</v>
      </c>
      <c r="B8" s="211">
        <v>18.033213210172306</v>
      </c>
      <c r="C8" s="211">
        <v>21.606012670666615</v>
      </c>
      <c r="D8" s="211">
        <v>19.661263593476221</v>
      </c>
      <c r="E8" s="210"/>
      <c r="F8" s="213">
        <v>19.141659864274921</v>
      </c>
    </row>
    <row r="9" spans="1:6" ht="15">
      <c r="A9" s="212">
        <v>44044</v>
      </c>
      <c r="B9" s="211">
        <v>17.654715585432527</v>
      </c>
      <c r="C9" s="211">
        <v>20.487076648682205</v>
      </c>
      <c r="D9" s="211">
        <v>18.946255672270752</v>
      </c>
      <c r="E9" s="210"/>
      <c r="F9" s="213">
        <v>18.54782579564057</v>
      </c>
    </row>
    <row r="10" spans="1:6" ht="15">
      <c r="A10" s="212">
        <v>44075</v>
      </c>
      <c r="B10" s="211">
        <v>18.262484305460063</v>
      </c>
      <c r="C10" s="211">
        <v>18.417434927360759</v>
      </c>
      <c r="D10" s="211">
        <v>18.333466071861722</v>
      </c>
      <c r="E10" s="210"/>
      <c r="F10" s="213">
        <v>18.714585947651635</v>
      </c>
    </row>
    <row r="11" spans="1:6" ht="15">
      <c r="A11" s="212">
        <v>44105</v>
      </c>
      <c r="B11" s="211">
        <v>20.736997597926646</v>
      </c>
      <c r="C11" s="211">
        <v>14.200497027474285</v>
      </c>
      <c r="D11" s="211">
        <v>17.704572530604494</v>
      </c>
      <c r="E11" s="210"/>
      <c r="F11" s="213">
        <v>18.178030153777339</v>
      </c>
    </row>
    <row r="12" spans="1:6" ht="15">
      <c r="A12" s="212">
        <v>44136</v>
      </c>
      <c r="B12" s="211">
        <v>21.525509636629465</v>
      </c>
      <c r="C12" s="211">
        <v>10.566147062027454</v>
      </c>
      <c r="D12" s="211">
        <v>16.441573303977037</v>
      </c>
      <c r="E12" s="210"/>
      <c r="F12" s="213">
        <v>17.879106426163808</v>
      </c>
    </row>
    <row r="13" spans="1:6" ht="15">
      <c r="A13" s="212">
        <v>44166</v>
      </c>
      <c r="B13" s="211">
        <v>20.802151734675959</v>
      </c>
      <c r="C13" s="211">
        <v>8.3533965551487483</v>
      </c>
      <c r="D13" s="211">
        <v>14.988665296729025</v>
      </c>
      <c r="E13" s="210"/>
      <c r="F13" s="213">
        <v>17.661148319671206</v>
      </c>
    </row>
    <row r="14" spans="1:6" ht="15">
      <c r="A14" s="212">
        <v>44197</v>
      </c>
      <c r="B14" s="211">
        <v>20.466115045535844</v>
      </c>
      <c r="C14" s="211">
        <v>4.085587568757191</v>
      </c>
      <c r="D14" s="211">
        <v>12.71291703084168</v>
      </c>
      <c r="E14" s="210"/>
      <c r="F14" s="213">
        <v>17.926397448037971</v>
      </c>
    </row>
    <row r="15" spans="1:6" ht="15">
      <c r="A15" s="212">
        <v>44228</v>
      </c>
      <c r="B15" s="211">
        <v>18.385345344304397</v>
      </c>
      <c r="C15" s="211">
        <v>2.7499172081748071</v>
      </c>
      <c r="D15" s="211">
        <v>11.024518895792951</v>
      </c>
      <c r="E15" s="210"/>
      <c r="F15" s="213">
        <v>17.432985487126601</v>
      </c>
    </row>
    <row r="16" spans="1:6" ht="15">
      <c r="A16" s="212">
        <v>44256</v>
      </c>
      <c r="B16" s="211">
        <v>14.923982778157566</v>
      </c>
      <c r="C16" s="211">
        <v>0.45988254779842919</v>
      </c>
      <c r="D16" s="211">
        <v>8.1580350429958344</v>
      </c>
      <c r="E16" s="210"/>
      <c r="F16" s="213">
        <v>17.487890009000701</v>
      </c>
    </row>
    <row r="17" spans="1:6" ht="15">
      <c r="A17" s="212">
        <v>44287</v>
      </c>
      <c r="B17" s="211">
        <v>18.448478179679967</v>
      </c>
      <c r="C17" s="211">
        <v>0.75671881665866181</v>
      </c>
      <c r="D17" s="211">
        <v>10.069265316889869</v>
      </c>
      <c r="E17" s="210"/>
      <c r="F17" s="213">
        <v>17.57861782895899</v>
      </c>
    </row>
    <row r="18" spans="1:6" ht="15">
      <c r="A18" s="212">
        <v>44317</v>
      </c>
      <c r="B18" s="211">
        <v>13.347668619627925</v>
      </c>
      <c r="C18" s="211">
        <v>-1.3223695764764187</v>
      </c>
      <c r="D18" s="211">
        <v>6.4436206671168605</v>
      </c>
      <c r="E18" s="210"/>
      <c r="F18" s="213"/>
    </row>
    <row r="19" spans="1:6" ht="15">
      <c r="A19" s="212">
        <v>44348</v>
      </c>
      <c r="B19" s="211">
        <v>7.093028206477598</v>
      </c>
      <c r="C19" s="211">
        <v>-3.5032789040166961</v>
      </c>
      <c r="D19" s="211">
        <v>2.1278531236733329</v>
      </c>
      <c r="E19" s="210"/>
      <c r="F19" s="213"/>
    </row>
    <row r="20" spans="1:6" ht="15">
      <c r="A20" s="212">
        <v>44378</v>
      </c>
      <c r="B20" s="211">
        <v>2.0580523710523408</v>
      </c>
      <c r="C20" s="211">
        <v>-5.3495896820790421</v>
      </c>
      <c r="D20" s="211">
        <v>-1.3723151623556902</v>
      </c>
      <c r="E20" s="210"/>
      <c r="F20" s="213"/>
    </row>
    <row r="21" spans="1:6" ht="15">
      <c r="A21" s="212">
        <v>44409</v>
      </c>
      <c r="B21" s="211">
        <v>1.7034630422381838</v>
      </c>
      <c r="C21" s="211">
        <v>-5.8051169786867831</v>
      </c>
      <c r="D21" s="211">
        <v>-1.7647580919890373</v>
      </c>
      <c r="E21" s="210"/>
      <c r="F21" s="213"/>
    </row>
    <row r="22" spans="1:6" ht="15">
      <c r="A22" s="212">
        <v>44440</v>
      </c>
      <c r="B22" s="211">
        <v>-1.1236605491697134</v>
      </c>
      <c r="C22" s="211">
        <v>-5.7641770688276637</v>
      </c>
      <c r="D22" s="211">
        <v>-3.2509562679673962</v>
      </c>
      <c r="E22" s="210"/>
      <c r="F22" s="213"/>
    </row>
    <row r="23" spans="1:6" ht="15">
      <c r="A23" s="212">
        <v>44470</v>
      </c>
      <c r="B23" s="211">
        <v>-4.3128232846962504</v>
      </c>
      <c r="C23" s="211">
        <v>-4.5611277402999946</v>
      </c>
      <c r="D23" s="211">
        <v>-4.4245878020305582</v>
      </c>
      <c r="E23" s="210"/>
      <c r="F23" s="213"/>
    </row>
    <row r="24" spans="1:6" ht="15">
      <c r="A24" s="212">
        <v>44501</v>
      </c>
      <c r="B24" s="211">
        <v>-4.4189284866145755</v>
      </c>
      <c r="C24" s="211">
        <v>-1.2431319819834528</v>
      </c>
      <c r="D24" s="211">
        <v>-3.0200448650113287</v>
      </c>
      <c r="E24" s="210"/>
      <c r="F24" s="213"/>
    </row>
    <row r="25" spans="1:6" ht="15">
      <c r="A25" s="212">
        <v>44531</v>
      </c>
      <c r="B25" s="211">
        <v>-7.1391044432527622</v>
      </c>
      <c r="C25" s="211">
        <v>-0.27236500947158504</v>
      </c>
      <c r="D25" s="211">
        <v>-4.1174221326559035</v>
      </c>
      <c r="E25" s="210"/>
      <c r="F25" s="213"/>
    </row>
    <row r="26" spans="1:6" ht="15">
      <c r="A26" s="212">
        <v>44562</v>
      </c>
      <c r="B26" s="211">
        <v>-4.8739175806583148</v>
      </c>
      <c r="C26" s="211">
        <v>3.4625285111275161</v>
      </c>
      <c r="D26" s="211">
        <v>-1.2301484852379758</v>
      </c>
      <c r="E26" s="210"/>
      <c r="F26" s="213"/>
    </row>
    <row r="27" spans="1:6" ht="15">
      <c r="A27" s="212">
        <v>44593</v>
      </c>
      <c r="B27" s="211">
        <v>-2.4595833842312658</v>
      </c>
      <c r="C27" s="211">
        <v>2.4122444975211579</v>
      </c>
      <c r="D27" s="211">
        <v>-0.33696795064699359</v>
      </c>
      <c r="E27" s="210"/>
      <c r="F27" s="213"/>
    </row>
    <row r="28" spans="1:6" ht="15">
      <c r="A28" s="212">
        <v>44621</v>
      </c>
      <c r="B28" s="211">
        <v>-2.5329523879149605</v>
      </c>
      <c r="C28" s="211">
        <v>4.283068423674564</v>
      </c>
      <c r="D28" s="211">
        <v>0.42848122411842837</v>
      </c>
      <c r="E28" s="210"/>
      <c r="F28" s="213"/>
    </row>
    <row r="29" spans="1:6" ht="15">
      <c r="A29" s="212">
        <v>44652</v>
      </c>
      <c r="B29" s="211">
        <v>-5.7441031352738463</v>
      </c>
      <c r="C29" s="211">
        <v>4.5298178437455476</v>
      </c>
      <c r="D29" s="211">
        <v>-1.2898348748767603</v>
      </c>
      <c r="E29" s="210"/>
      <c r="F29" s="213"/>
    </row>
    <row r="30" spans="1:6">
      <c r="A30" s="212">
        <v>44682</v>
      </c>
      <c r="B30" s="211">
        <v>-2.7699948729823802</v>
      </c>
      <c r="C30" s="211">
        <v>7.475705937929078</v>
      </c>
      <c r="D30" s="211">
        <v>1.7000645627296649</v>
      </c>
      <c r="E30" s="210"/>
    </row>
    <row r="31" spans="1:6">
      <c r="A31" s="212">
        <v>44713</v>
      </c>
      <c r="B31" s="211">
        <v>-4.084705227476519</v>
      </c>
      <c r="C31" s="211">
        <v>8.3059145311325864</v>
      </c>
      <c r="D31" s="211">
        <v>1.4011130108932264</v>
      </c>
      <c r="E31" s="210"/>
    </row>
    <row r="32" spans="1:6">
      <c r="A32" s="212">
        <v>44743</v>
      </c>
      <c r="B32" s="211">
        <v>-3.0712532328629294</v>
      </c>
      <c r="C32" s="211">
        <v>10.74141739130539</v>
      </c>
      <c r="D32" s="211">
        <v>3.0672428479094833</v>
      </c>
      <c r="E32" s="210"/>
    </row>
    <row r="33" spans="1:5">
      <c r="A33" s="212">
        <v>44774</v>
      </c>
      <c r="B33" s="211">
        <v>-4.8924561933461206</v>
      </c>
      <c r="C33" s="211">
        <v>11.908027090129366</v>
      </c>
      <c r="D33" s="211">
        <v>2.5485340286943909</v>
      </c>
      <c r="E33" s="210"/>
    </row>
    <row r="34" spans="1:5">
      <c r="A34" s="212">
        <v>44805</v>
      </c>
      <c r="B34" s="211">
        <v>-3.7200580062697384</v>
      </c>
      <c r="C34" s="211">
        <v>12.685587689038996</v>
      </c>
      <c r="D34" s="211">
        <v>3.6052217861358429</v>
      </c>
      <c r="E34" s="210"/>
    </row>
    <row r="35" spans="1:5">
      <c r="A35" s="212">
        <v>44835</v>
      </c>
      <c r="B35" s="211">
        <v>-3.9827169718971049</v>
      </c>
      <c r="C35" s="211">
        <v>13.115654538781001</v>
      </c>
      <c r="D35" s="211">
        <v>3.7024499103714987</v>
      </c>
      <c r="E35" s="210"/>
    </row>
    <row r="36" spans="1:5">
      <c r="A36" s="212">
        <v>44866</v>
      </c>
      <c r="B36" s="211">
        <v>-4.3588404467516142</v>
      </c>
      <c r="C36" s="211">
        <v>15.985079980938011</v>
      </c>
      <c r="D36" s="211">
        <v>4.76649623595533</v>
      </c>
      <c r="E36" s="210"/>
    </row>
    <row r="37" spans="1:5">
      <c r="A37" s="212">
        <v>44896</v>
      </c>
      <c r="B37" s="211">
        <v>-2.3641411759771813</v>
      </c>
      <c r="C37" s="211">
        <v>15.913197038837339</v>
      </c>
      <c r="D37" s="211">
        <v>6.0012643863650368</v>
      </c>
      <c r="E37" s="210"/>
    </row>
    <row r="38" spans="1:5">
      <c r="A38" s="212">
        <v>44927</v>
      </c>
      <c r="B38" s="211">
        <v>-2.8740442155882135</v>
      </c>
      <c r="C38" s="211">
        <v>16.224402043775555</v>
      </c>
      <c r="D38" s="211">
        <v>5.8702875348072041</v>
      </c>
      <c r="E38" s="210"/>
    </row>
    <row r="39" spans="1:5">
      <c r="A39" s="212">
        <v>44958</v>
      </c>
      <c r="B39" s="211">
        <v>-5.4096566159067834</v>
      </c>
      <c r="C39" s="211">
        <v>18.77209899231589</v>
      </c>
      <c r="D39" s="211">
        <v>5.4167665367089057</v>
      </c>
      <c r="E39" s="210"/>
    </row>
    <row r="40" spans="1:5">
      <c r="A40" s="212">
        <v>44986</v>
      </c>
      <c r="B40" s="211">
        <v>-4.0214312828018421</v>
      </c>
      <c r="C40" s="211">
        <v>19.19461515653613</v>
      </c>
      <c r="D40" s="211">
        <v>6.4526578108332018</v>
      </c>
      <c r="E40" s="210"/>
    </row>
    <row r="41" spans="1:5">
      <c r="A41" s="212">
        <v>45017</v>
      </c>
      <c r="B41" s="211">
        <v>-1.8038655808725963</v>
      </c>
      <c r="C41" s="211">
        <v>21.13221745717631</v>
      </c>
      <c r="D41" s="211">
        <v>8.7263609847571928</v>
      </c>
      <c r="E41" s="210"/>
    </row>
    <row r="42" spans="1:5">
      <c r="A42" s="212">
        <v>45047</v>
      </c>
      <c r="B42" s="211">
        <v>-1.1296122862286637</v>
      </c>
      <c r="C42" s="211">
        <v>21.885530127707625</v>
      </c>
      <c r="D42" s="211">
        <v>9.4818289251159484</v>
      </c>
      <c r="E42" s="210"/>
    </row>
    <row r="43" spans="1:5">
      <c r="A43" s="212">
        <v>45078</v>
      </c>
      <c r="B43" s="211">
        <v>6.2410904768672708</v>
      </c>
      <c r="C43" s="211">
        <v>24.215579388229685</v>
      </c>
      <c r="D43" s="211">
        <v>14.74100164092313</v>
      </c>
      <c r="E43" s="210"/>
    </row>
    <row r="44" spans="1:5">
      <c r="A44" s="212">
        <v>45108</v>
      </c>
      <c r="B44" s="211">
        <v>9.3603413193128233</v>
      </c>
      <c r="C44" s="211">
        <v>25.788100447605956</v>
      </c>
      <c r="D44" s="211">
        <v>17.204602996821777</v>
      </c>
      <c r="E44" s="210"/>
    </row>
    <row r="45" spans="1:5">
      <c r="A45" s="212">
        <v>45139</v>
      </c>
      <c r="B45" s="211">
        <v>10.933552731544921</v>
      </c>
      <c r="C45" s="211">
        <v>24.791478048955014</v>
      </c>
      <c r="D45" s="211">
        <v>17.631457347196374</v>
      </c>
    </row>
    <row r="46" spans="1:5">
      <c r="A46" s="212">
        <v>45170</v>
      </c>
      <c r="B46" s="211">
        <v>13.681906100147387</v>
      </c>
      <c r="C46" s="211">
        <v>25.300074896791784</v>
      </c>
      <c r="D46" s="211">
        <v>19.324194754775249</v>
      </c>
    </row>
    <row r="47" spans="1:5">
      <c r="A47" s="212">
        <v>45200</v>
      </c>
      <c r="B47" s="211">
        <v>18.380087432471569</v>
      </c>
      <c r="C47" s="211">
        <v>26.855261493908799</v>
      </c>
      <c r="D47" s="211">
        <v>22.535181653275345</v>
      </c>
    </row>
    <row r="48" spans="1:5" ht="16.5">
      <c r="A48" s="51"/>
      <c r="B48"/>
      <c r="C48"/>
    </row>
    <row r="49" spans="1:3" ht="16.5">
      <c r="A49" s="51"/>
      <c r="B49"/>
      <c r="C49"/>
    </row>
    <row r="50" spans="1:3" ht="16.5">
      <c r="A50" s="51"/>
      <c r="B50"/>
      <c r="C50"/>
    </row>
    <row r="51" spans="1:3" ht="16.5">
      <c r="A51" s="51"/>
      <c r="B51"/>
      <c r="C51"/>
    </row>
    <row r="52" spans="1:3" ht="16.5">
      <c r="A52" s="51"/>
      <c r="B52"/>
      <c r="C52"/>
    </row>
    <row r="53" spans="1:3" ht="16.5">
      <c r="A53" s="51"/>
      <c r="B53"/>
      <c r="C53"/>
    </row>
    <row r="54" spans="1:3" ht="16.5">
      <c r="A54" s="51"/>
      <c r="B54"/>
      <c r="C54"/>
    </row>
    <row r="55" spans="1:3" ht="16.5">
      <c r="A55" s="51"/>
      <c r="B55"/>
      <c r="C55"/>
    </row>
    <row r="56" spans="1:3" ht="16.5">
      <c r="A56" s="51"/>
      <c r="B56"/>
      <c r="C56"/>
    </row>
    <row r="57" spans="1:3" ht="16.5">
      <c r="A57" s="51"/>
      <c r="B57"/>
      <c r="C57"/>
    </row>
    <row r="58" spans="1:3" ht="16.5">
      <c r="A58" s="51"/>
      <c r="B58"/>
      <c r="C58"/>
    </row>
    <row r="59" spans="1:3" ht="16.5">
      <c r="A59" s="51"/>
      <c r="B59"/>
      <c r="C59"/>
    </row>
    <row r="60" spans="1:3" ht="16.5">
      <c r="A60" s="51"/>
      <c r="B60"/>
      <c r="C60"/>
    </row>
    <row r="61" spans="1:3" ht="16.5">
      <c r="A61" s="51"/>
      <c r="B61"/>
      <c r="C61"/>
    </row>
    <row r="62" spans="1:3" ht="16.5">
      <c r="A62" s="51"/>
      <c r="B62"/>
      <c r="C62"/>
    </row>
    <row r="63" spans="1:3" ht="16.5">
      <c r="A63" s="51"/>
      <c r="B63"/>
      <c r="C63"/>
    </row>
  </sheetData>
  <hyperlinks>
    <hyperlink ref="A1" location="Ցանկ!A1" display="Ցանկ!A1" xr:uid="{C22F8421-A971-49DB-87BF-CD136426A1B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9547-9653-403C-8528-2DE9395E6F20}">
  <sheetPr>
    <tabColor theme="2"/>
  </sheetPr>
  <dimension ref="A1:D9"/>
  <sheetViews>
    <sheetView zoomScale="130" zoomScaleNormal="130" workbookViewId="0"/>
  </sheetViews>
  <sheetFormatPr defaultColWidth="8.88671875" defaultRowHeight="14.25"/>
  <cols>
    <col min="1" max="1" width="8.88671875" style="24"/>
    <col min="2" max="2" width="10.6640625" style="57" customWidth="1"/>
    <col min="3" max="3" width="10.109375" style="57" customWidth="1"/>
    <col min="4" max="16384" width="8.88671875" style="57"/>
  </cols>
  <sheetData>
    <row r="1" spans="1:4" s="19" customFormat="1">
      <c r="A1" s="33" t="s">
        <v>492</v>
      </c>
      <c r="B1" s="19" t="s">
        <v>305</v>
      </c>
      <c r="C1" s="19" t="s">
        <v>303</v>
      </c>
      <c r="D1" s="19" t="s">
        <v>311</v>
      </c>
    </row>
    <row r="2" spans="1:4" hidden="1">
      <c r="A2" s="141">
        <v>2018</v>
      </c>
      <c r="B2" s="140">
        <v>2.9</v>
      </c>
      <c r="C2" s="140">
        <v>2.9</v>
      </c>
      <c r="D2" s="92">
        <f t="shared" ref="D2:D9" si="0">C2-B2</f>
        <v>0</v>
      </c>
    </row>
    <row r="3" spans="1:4" hidden="1">
      <c r="A3" s="141">
        <v>2019</v>
      </c>
      <c r="B3" s="140">
        <v>2.2999999999999998</v>
      </c>
      <c r="C3" s="140">
        <v>2.2999999999999998</v>
      </c>
      <c r="D3" s="92">
        <f t="shared" si="0"/>
        <v>0</v>
      </c>
    </row>
    <row r="4" spans="1:4">
      <c r="A4" s="141">
        <v>2020</v>
      </c>
      <c r="B4" s="140">
        <v>-2.7</v>
      </c>
      <c r="C4" s="140">
        <v>-2.7</v>
      </c>
      <c r="D4" s="92">
        <f t="shared" si="0"/>
        <v>0</v>
      </c>
    </row>
    <row r="5" spans="1:4">
      <c r="A5" s="141">
        <v>2021</v>
      </c>
      <c r="B5" s="140">
        <v>6.1</v>
      </c>
      <c r="C5" s="140">
        <v>6.1</v>
      </c>
      <c r="D5" s="92">
        <f t="shared" si="0"/>
        <v>0</v>
      </c>
    </row>
    <row r="6" spans="1:4">
      <c r="A6" s="141">
        <v>2022</v>
      </c>
      <c r="B6" s="140">
        <v>2.1</v>
      </c>
      <c r="C6" s="140">
        <v>2.1</v>
      </c>
      <c r="D6" s="92">
        <f t="shared" si="0"/>
        <v>0</v>
      </c>
    </row>
    <row r="7" spans="1:4">
      <c r="A7" s="141">
        <v>2023</v>
      </c>
      <c r="B7" s="140">
        <v>2.2999999999999998</v>
      </c>
      <c r="C7" s="140">
        <v>2.4500000000000002</v>
      </c>
      <c r="D7" s="92">
        <f t="shared" si="0"/>
        <v>0.15000000000000036</v>
      </c>
    </row>
    <row r="8" spans="1:4">
      <c r="A8" s="19">
        <v>2024</v>
      </c>
      <c r="B8" s="92">
        <v>1.4</v>
      </c>
      <c r="C8" s="92">
        <v>1.34</v>
      </c>
      <c r="D8" s="58">
        <f t="shared" si="0"/>
        <v>-5.9999999999999831E-2</v>
      </c>
    </row>
    <row r="9" spans="1:4">
      <c r="A9" s="24">
        <v>2025</v>
      </c>
      <c r="B9" s="57">
        <v>2.1</v>
      </c>
      <c r="C9" s="57">
        <v>1.8</v>
      </c>
      <c r="D9" s="57">
        <f t="shared" si="0"/>
        <v>-0.30000000000000004</v>
      </c>
    </row>
  </sheetData>
  <hyperlinks>
    <hyperlink ref="A1" location="Ցանկ!A1" display="Ցանկ!A1" xr:uid="{3E9740B8-8043-454D-97D9-5458775A70DD}"/>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301" t="s">
        <v>492</v>
      </c>
      <c r="B1" s="287" t="s">
        <v>420</v>
      </c>
      <c r="C1" s="287" t="s">
        <v>418</v>
      </c>
      <c r="D1" s="287" t="s">
        <v>419</v>
      </c>
      <c r="E1" s="287" t="s">
        <v>421</v>
      </c>
      <c r="F1" s="214" t="s">
        <v>156</v>
      </c>
    </row>
    <row r="2" spans="1:6" ht="15">
      <c r="A2" s="212">
        <v>43831</v>
      </c>
      <c r="B2" s="211">
        <v>11.601315636443953</v>
      </c>
      <c r="C2" s="219">
        <v>28.404320176434116</v>
      </c>
      <c r="D2" s="218">
        <v>-3.5892279052696368</v>
      </c>
      <c r="E2" s="217">
        <v>2479310.6005370999</v>
      </c>
      <c r="F2" s="213">
        <v>17.299999999999997</v>
      </c>
    </row>
    <row r="3" spans="1:6" ht="15">
      <c r="A3" s="212">
        <v>43862</v>
      </c>
      <c r="B3" s="211">
        <v>12.72759166106486</v>
      </c>
      <c r="C3" s="219">
        <v>30.155693573238651</v>
      </c>
      <c r="D3" s="218">
        <v>-3.1339704252387786</v>
      </c>
      <c r="E3" s="217">
        <v>2535647.6105426997</v>
      </c>
      <c r="F3" s="213">
        <v>17.445995574359138</v>
      </c>
    </row>
    <row r="4" spans="1:6" ht="15">
      <c r="A4" s="212">
        <v>43891</v>
      </c>
      <c r="B4" s="211">
        <v>14.047005696360355</v>
      </c>
      <c r="C4" s="219">
        <v>26.538803492066716</v>
      </c>
      <c r="D4" s="218">
        <v>2.3692978606380031</v>
      </c>
      <c r="E4" s="217">
        <v>2540577.4855170203</v>
      </c>
      <c r="F4" s="213">
        <v>18.386364381808484</v>
      </c>
    </row>
    <row r="5" spans="1:6" ht="15">
      <c r="A5" s="212">
        <v>43922</v>
      </c>
      <c r="B5" s="211">
        <v>9.2007968814098149</v>
      </c>
      <c r="C5" s="219">
        <v>23.646883712841579</v>
      </c>
      <c r="D5" s="218">
        <v>-4.490706936898694</v>
      </c>
      <c r="E5" s="217">
        <v>2456498.4062844398</v>
      </c>
      <c r="F5" s="213">
        <v>19.954084437131677</v>
      </c>
    </row>
    <row r="6" spans="1:6" ht="15">
      <c r="A6" s="212">
        <v>43952</v>
      </c>
      <c r="B6" s="211">
        <v>9.8645943839769537</v>
      </c>
      <c r="C6" s="219">
        <v>23.529049498439985</v>
      </c>
      <c r="D6" s="218">
        <v>-3.3900346716672942</v>
      </c>
      <c r="E6" s="217">
        <v>2515636.6896397201</v>
      </c>
      <c r="F6" s="213">
        <v>20.02</v>
      </c>
    </row>
    <row r="7" spans="1:6" ht="15">
      <c r="A7" s="212">
        <v>43983</v>
      </c>
      <c r="B7" s="211">
        <v>11.611147634885647</v>
      </c>
      <c r="C7" s="219">
        <v>25.908403242850618</v>
      </c>
      <c r="D7" s="218">
        <v>-2.7022493352180477</v>
      </c>
      <c r="E7" s="217">
        <v>2541025.9902506601</v>
      </c>
      <c r="F7" s="213">
        <v>19.478562992093988</v>
      </c>
    </row>
    <row r="8" spans="1:6" ht="15">
      <c r="A8" s="212">
        <v>44013</v>
      </c>
      <c r="B8" s="211">
        <v>13.469458548144459</v>
      </c>
      <c r="C8" s="219">
        <v>28.038992529791372</v>
      </c>
      <c r="D8" s="218">
        <v>-1.4790536820178113</v>
      </c>
      <c r="E8" s="217">
        <v>2601867.3809356401</v>
      </c>
      <c r="F8" s="213">
        <v>19.141659864274921</v>
      </c>
    </row>
    <row r="9" spans="1:6" ht="15">
      <c r="A9" s="212">
        <v>44044</v>
      </c>
      <c r="B9" s="211">
        <v>13.026120685994789</v>
      </c>
      <c r="C9" s="219">
        <v>27.374209249293425</v>
      </c>
      <c r="D9" s="218">
        <v>-1.8757258669580155</v>
      </c>
      <c r="E9" s="217">
        <v>2643034.6945568598</v>
      </c>
      <c r="F9" s="213">
        <v>18.54782579564057</v>
      </c>
    </row>
    <row r="10" spans="1:6" ht="15">
      <c r="A10" s="212">
        <v>44075</v>
      </c>
      <c r="B10" s="211">
        <v>12.104501761414848</v>
      </c>
      <c r="C10" s="219">
        <v>25.851303792155239</v>
      </c>
      <c r="D10" s="218">
        <v>-2.2596083261114268</v>
      </c>
      <c r="E10" s="217">
        <v>2640782.1411302797</v>
      </c>
      <c r="F10" s="213">
        <v>18.714585947651635</v>
      </c>
    </row>
    <row r="11" spans="1:6" ht="15">
      <c r="A11" s="212">
        <v>44105</v>
      </c>
      <c r="B11" s="211">
        <v>7.0832356422800533</v>
      </c>
      <c r="C11" s="219">
        <v>19.307396659476787</v>
      </c>
      <c r="D11" s="218">
        <v>-6.133326072874417</v>
      </c>
      <c r="E11" s="217">
        <v>2567028.9665565901</v>
      </c>
      <c r="F11" s="213">
        <v>18.178030153777339</v>
      </c>
    </row>
    <row r="12" spans="1:6" ht="15">
      <c r="A12" s="212">
        <v>44136</v>
      </c>
      <c r="B12" s="211">
        <v>6.1723752290597584</v>
      </c>
      <c r="C12" s="219">
        <v>15.192729073775105</v>
      </c>
      <c r="D12" s="218">
        <v>-3.8957870914573305</v>
      </c>
      <c r="E12" s="217">
        <v>2570815.5711103701</v>
      </c>
      <c r="F12" s="213">
        <v>17.879106426163808</v>
      </c>
    </row>
    <row r="13" spans="1:6" ht="15">
      <c r="A13" s="212">
        <v>44166</v>
      </c>
      <c r="B13" s="211">
        <v>6.0891232323546456</v>
      </c>
      <c r="C13" s="219">
        <v>11.434113353063701</v>
      </c>
      <c r="D13" s="218">
        <v>-0.38401443355628539</v>
      </c>
      <c r="E13" s="217">
        <v>2675067.3828122304</v>
      </c>
      <c r="F13" s="213">
        <v>17.661148319671206</v>
      </c>
    </row>
    <row r="14" spans="1:6" ht="15">
      <c r="A14" s="212">
        <v>44197</v>
      </c>
      <c r="B14" s="211">
        <v>6.0633604301782009</v>
      </c>
      <c r="C14" s="219">
        <v>9.2363912461673152</v>
      </c>
      <c r="D14" s="218">
        <v>2.242908549204726</v>
      </c>
      <c r="E14" s="217">
        <v>2629640.1384312799</v>
      </c>
      <c r="F14" s="213">
        <v>17.926397448037971</v>
      </c>
    </row>
    <row r="15" spans="1:6" ht="15">
      <c r="A15" s="212">
        <v>44228</v>
      </c>
      <c r="B15" s="211">
        <v>7.5739206400769001</v>
      </c>
      <c r="C15" s="219">
        <v>9.815013294469809</v>
      </c>
      <c r="D15" s="218">
        <v>4.8333099420445684</v>
      </c>
      <c r="E15" s="217">
        <v>2727695.54827721</v>
      </c>
      <c r="F15" s="213">
        <v>17.432985487126601</v>
      </c>
    </row>
    <row r="16" spans="1:6" ht="15">
      <c r="A16" s="212">
        <v>44256</v>
      </c>
      <c r="B16" s="211">
        <v>9.9616471644381406</v>
      </c>
      <c r="C16" s="219">
        <v>15.098815386837709</v>
      </c>
      <c r="D16" s="218">
        <v>4.0254208979866206</v>
      </c>
      <c r="E16" s="217">
        <v>2793660.8505633804</v>
      </c>
      <c r="F16" s="213">
        <v>17.487890009000701</v>
      </c>
    </row>
    <row r="17" spans="1:6" ht="15">
      <c r="A17" s="212">
        <v>44287</v>
      </c>
      <c r="B17" s="211">
        <v>12.426985548766226</v>
      </c>
      <c r="C17" s="219">
        <v>14.559499773768131</v>
      </c>
      <c r="D17" s="218">
        <v>9.8104272687276879</v>
      </c>
      <c r="E17" s="217">
        <v>2761767.1082390798</v>
      </c>
      <c r="F17" s="213">
        <v>17.57861782895899</v>
      </c>
    </row>
    <row r="18" spans="1:6" ht="15">
      <c r="A18" s="212">
        <v>44317</v>
      </c>
      <c r="B18" s="211">
        <v>11.514082877544721</v>
      </c>
      <c r="C18" s="219">
        <v>13.321117473189458</v>
      </c>
      <c r="D18" s="218">
        <v>9.272840113920843</v>
      </c>
      <c r="E18" s="217">
        <v>2805289.18298276</v>
      </c>
      <c r="F18" s="213"/>
    </row>
    <row r="19" spans="1:6" ht="15">
      <c r="A19" s="212">
        <v>44348</v>
      </c>
      <c r="B19" s="211">
        <v>11.621210787253307</v>
      </c>
      <c r="C19" s="219">
        <v>13.437902515712461</v>
      </c>
      <c r="D19" s="218">
        <v>9.2676620863275101</v>
      </c>
      <c r="E19" s="217">
        <v>2836323.97673658</v>
      </c>
      <c r="F19" s="213"/>
    </row>
    <row r="20" spans="1:6" ht="15">
      <c r="A20" s="212">
        <v>44378</v>
      </c>
      <c r="B20" s="211">
        <v>11.060265540434489</v>
      </c>
      <c r="C20" s="219">
        <v>12.012018492451784</v>
      </c>
      <c r="D20" s="218">
        <v>9.7911819855318694</v>
      </c>
      <c r="E20" s="217">
        <v>2889640.82227707</v>
      </c>
      <c r="F20" s="213"/>
    </row>
    <row r="21" spans="1:6" ht="15">
      <c r="A21" s="212">
        <v>44409</v>
      </c>
      <c r="B21" s="211">
        <v>12.082769571564912</v>
      </c>
      <c r="C21" s="219">
        <v>10.988248781424144</v>
      </c>
      <c r="D21" s="218">
        <v>13.558391489937332</v>
      </c>
      <c r="E21" s="217">
        <v>2962386.4863966797</v>
      </c>
      <c r="F21" s="213"/>
    </row>
    <row r="22" spans="1:6" ht="15">
      <c r="A22" s="212">
        <v>44440</v>
      </c>
      <c r="B22" s="211">
        <v>12.456534650688619</v>
      </c>
      <c r="C22" s="219">
        <v>12.36764661120135</v>
      </c>
      <c r="D22" s="218">
        <v>12.576127170930857</v>
      </c>
      <c r="E22" s="217">
        <v>2969732.0835893699</v>
      </c>
      <c r="F22" s="213"/>
    </row>
    <row r="23" spans="1:6" ht="15">
      <c r="A23" s="212">
        <v>44470</v>
      </c>
      <c r="B23" s="211">
        <v>18.032299692489882</v>
      </c>
      <c r="C23" s="219">
        <v>17.094269649477049</v>
      </c>
      <c r="D23" s="218">
        <v>19.321356671478298</v>
      </c>
      <c r="E23" s="217">
        <v>3029923.3229991002</v>
      </c>
      <c r="F23" s="213"/>
    </row>
    <row r="24" spans="1:6" ht="15">
      <c r="A24" s="212">
        <v>44501</v>
      </c>
      <c r="B24" s="211">
        <v>18.27892126684203</v>
      </c>
      <c r="C24" s="219">
        <v>18.796712519627619</v>
      </c>
      <c r="D24" s="218">
        <v>17.586191283893122</v>
      </c>
      <c r="E24" s="217">
        <v>3040732.9252693499</v>
      </c>
      <c r="F24" s="213"/>
    </row>
    <row r="25" spans="1:6" ht="15">
      <c r="A25" s="212">
        <v>44531</v>
      </c>
      <c r="B25" s="211">
        <v>17.566009787173389</v>
      </c>
      <c r="C25" s="219">
        <v>19.005420680242224</v>
      </c>
      <c r="D25" s="218">
        <v>15.615977297142935</v>
      </c>
      <c r="E25" s="217">
        <v>3144969.9810905098</v>
      </c>
      <c r="F25" s="213"/>
    </row>
    <row r="26" spans="1:6" ht="15">
      <c r="A26" s="212">
        <v>44562</v>
      </c>
      <c r="B26" s="211">
        <v>19.065893188817878</v>
      </c>
      <c r="C26" s="219">
        <v>22.692801208907575</v>
      </c>
      <c r="D26" s="218">
        <v>14.400254166160606</v>
      </c>
      <c r="E26" s="217">
        <v>3131004.5184748704</v>
      </c>
      <c r="F26" s="213"/>
    </row>
    <row r="27" spans="1:6" ht="15">
      <c r="A27" s="212">
        <v>44593</v>
      </c>
      <c r="B27" s="211">
        <v>16.575865297662247</v>
      </c>
      <c r="C27" s="219">
        <v>19.22677793076792</v>
      </c>
      <c r="D27" s="218">
        <v>13.180039747124511</v>
      </c>
      <c r="E27" s="217">
        <v>3179834.68808997</v>
      </c>
      <c r="F27" s="213"/>
    </row>
    <row r="28" spans="1:6" ht="15">
      <c r="A28" s="212">
        <v>44621</v>
      </c>
      <c r="B28" s="211">
        <v>13.039110302972881</v>
      </c>
      <c r="C28" s="219">
        <v>14.18584568542002</v>
      </c>
      <c r="D28" s="218">
        <v>11.572950718262589</v>
      </c>
      <c r="E28" s="217">
        <v>3157929.3703593099</v>
      </c>
      <c r="F28" s="213"/>
    </row>
    <row r="29" spans="1:6" ht="15">
      <c r="A29" s="212">
        <v>44652</v>
      </c>
      <c r="B29" s="211">
        <v>11.621666256055844</v>
      </c>
      <c r="C29" s="219">
        <v>16.3936122254437</v>
      </c>
      <c r="D29" s="218">
        <v>5.5133499133271657</v>
      </c>
      <c r="E29" s="217">
        <v>3082730.4643281503</v>
      </c>
      <c r="F29" s="213"/>
    </row>
    <row r="30" spans="1:6">
      <c r="A30" s="212">
        <v>44682</v>
      </c>
      <c r="B30" s="211">
        <v>12.601440562088841</v>
      </c>
      <c r="C30" s="219">
        <v>15.205143916226596</v>
      </c>
      <c r="D30" s="218">
        <v>9.2524605677661498</v>
      </c>
      <c r="E30" s="217">
        <v>3158796.0319710402</v>
      </c>
    </row>
    <row r="31" spans="1:6">
      <c r="A31" s="212">
        <v>44713</v>
      </c>
      <c r="B31" s="211">
        <v>10.268789716692153</v>
      </c>
      <c r="C31" s="219">
        <v>11.954722352681753</v>
      </c>
      <c r="D31" s="218">
        <v>8.0012823580243282</v>
      </c>
      <c r="E31" s="217">
        <v>3127580.1215917799</v>
      </c>
    </row>
    <row r="32" spans="1:6">
      <c r="A32" s="212">
        <v>44743</v>
      </c>
      <c r="B32" s="211">
        <v>11.699138813153345</v>
      </c>
      <c r="C32" s="219">
        <v>11.69963417139105</v>
      </c>
      <c r="D32" s="218">
        <v>11.698464933201153</v>
      </c>
      <c r="E32" s="217">
        <v>3227703.9132768102</v>
      </c>
    </row>
    <row r="33" spans="1:5">
      <c r="A33" s="212">
        <v>44774</v>
      </c>
      <c r="B33" s="211">
        <v>10.813897468549396</v>
      </c>
      <c r="C33" s="219">
        <v>12.940620852420004</v>
      </c>
      <c r="D33" s="218">
        <v>8.011563732370524</v>
      </c>
      <c r="E33" s="217">
        <v>3282735.9236577796</v>
      </c>
    </row>
    <row r="34" spans="1:5">
      <c r="A34" s="212">
        <v>44805</v>
      </c>
      <c r="B34" s="211">
        <v>13.12946608074709</v>
      </c>
      <c r="C34" s="219">
        <v>11.281827680215908</v>
      </c>
      <c r="D34" s="218">
        <v>15.610728236178861</v>
      </c>
      <c r="E34" s="217">
        <v>3359642.0501933</v>
      </c>
    </row>
    <row r="35" spans="1:5">
      <c r="A35" s="212">
        <v>44835</v>
      </c>
      <c r="B35" s="211">
        <v>13.622120482284636</v>
      </c>
      <c r="C35" s="219">
        <v>11.954656273916578</v>
      </c>
      <c r="D35" s="218">
        <v>15.870809229445243</v>
      </c>
      <c r="E35" s="217">
        <v>3442663.1285788799</v>
      </c>
    </row>
    <row r="36" spans="1:5">
      <c r="A36" s="212">
        <v>44866</v>
      </c>
      <c r="B36" s="211">
        <v>16.888657388705074</v>
      </c>
      <c r="C36" s="219">
        <v>14.345767303473716</v>
      </c>
      <c r="D36" s="218">
        <v>20.325700371836685</v>
      </c>
      <c r="E36" s="217">
        <v>3554271.8911236399</v>
      </c>
    </row>
    <row r="37" spans="1:5">
      <c r="A37" s="212">
        <v>44896</v>
      </c>
      <c r="B37" s="211">
        <v>17.460421550041072</v>
      </c>
      <c r="C37" s="219">
        <v>13.70092682604268</v>
      </c>
      <c r="D37" s="218">
        <v>22.702885241734176</v>
      </c>
      <c r="E37" s="217">
        <v>3694094.9974111598</v>
      </c>
    </row>
    <row r="38" spans="1:5">
      <c r="A38" s="212">
        <v>44927</v>
      </c>
      <c r="B38" s="211">
        <v>17.058475215913887</v>
      </c>
      <c r="C38" s="219">
        <v>13.095850303888852</v>
      </c>
      <c r="D38" s="218">
        <v>22.525482480817359</v>
      </c>
      <c r="E38" s="217">
        <v>3665106.14826805</v>
      </c>
    </row>
    <row r="39" spans="1:5">
      <c r="A39" s="212">
        <v>44958</v>
      </c>
      <c r="B39" s="211">
        <v>17.790752935177849</v>
      </c>
      <c r="C39" s="219">
        <v>14.34073356070688</v>
      </c>
      <c r="D39" s="218">
        <v>22.446350755298454</v>
      </c>
      <c r="E39" s="217">
        <v>3745551.2211951399</v>
      </c>
    </row>
    <row r="40" spans="1:5">
      <c r="A40" s="212">
        <v>44986</v>
      </c>
      <c r="B40" s="211">
        <v>20.812154357016539</v>
      </c>
      <c r="C40" s="211">
        <v>20.498569568845284</v>
      </c>
      <c r="D40" s="211">
        <v>21.222477839520778</v>
      </c>
      <c r="E40" s="211">
        <v>3815162.5054040495</v>
      </c>
    </row>
    <row r="41" spans="1:5">
      <c r="A41" s="212">
        <v>45017</v>
      </c>
      <c r="B41" s="211">
        <v>23.964069061812765</v>
      </c>
      <c r="C41" s="211">
        <v>19.319761453290198</v>
      </c>
      <c r="D41" s="211">
        <v>30.522028326902443</v>
      </c>
      <c r="E41" s="211">
        <v>3821478.1217892896</v>
      </c>
    </row>
    <row r="42" spans="1:5">
      <c r="A42" s="212">
        <v>45047</v>
      </c>
      <c r="B42" s="211">
        <v>21.764264904756686</v>
      </c>
      <c r="C42" s="211">
        <v>23.006339504392898</v>
      </c>
      <c r="D42" s="211">
        <v>20.079616111676856</v>
      </c>
      <c r="E42" s="211">
        <v>3846284.7681701602</v>
      </c>
    </row>
    <row r="43" spans="1:5">
      <c r="A43" s="212">
        <v>45078</v>
      </c>
      <c r="B43" s="211">
        <v>23.935728122734261</v>
      </c>
      <c r="C43" s="211">
        <v>25.593439631479782</v>
      </c>
      <c r="D43" s="211">
        <v>21.624563159356015</v>
      </c>
      <c r="E43" s="211">
        <v>3876189.1963166697</v>
      </c>
    </row>
    <row r="44" spans="1:5">
      <c r="A44" s="212">
        <v>45108</v>
      </c>
      <c r="B44" s="211">
        <v>22.762002166903599</v>
      </c>
      <c r="C44" s="211">
        <v>26.008142598900804</v>
      </c>
      <c r="D44" s="211">
        <v>18.345941847497187</v>
      </c>
      <c r="E44" s="211">
        <v>3962393.9479581104</v>
      </c>
    </row>
    <row r="45" spans="1:5">
      <c r="A45" s="212">
        <v>45139</v>
      </c>
      <c r="B45" s="211">
        <v>23.825631230822282</v>
      </c>
      <c r="C45" s="211">
        <v>26.514531448226577</v>
      </c>
      <c r="D45" s="211">
        <v>20.120842454420568</v>
      </c>
      <c r="E45" s="211">
        <v>4064868.4791102102</v>
      </c>
    </row>
    <row r="46" spans="1:5">
      <c r="A46" s="212">
        <v>45170</v>
      </c>
      <c r="B46" s="211">
        <v>21.880080300159847</v>
      </c>
      <c r="C46" s="211">
        <v>26.384593589503822</v>
      </c>
      <c r="D46" s="211">
        <v>16.05731001081179</v>
      </c>
      <c r="E46" s="211">
        <v>4094734.4285735302</v>
      </c>
    </row>
    <row r="47" spans="1:5">
      <c r="A47" s="212">
        <v>45200</v>
      </c>
      <c r="B47" s="211">
        <v>22.073369101418578</v>
      </c>
      <c r="C47" s="211">
        <v>25.21150007445074</v>
      </c>
      <c r="D47" s="211">
        <v>17.984417104123665</v>
      </c>
      <c r="E47" s="211">
        <v>4202574.8678685399</v>
      </c>
    </row>
    <row r="48" spans="1:5" ht="16.5">
      <c r="A48" s="51"/>
      <c r="B48"/>
      <c r="C48"/>
    </row>
    <row r="49" spans="1:3" ht="16.5">
      <c r="A49" s="51"/>
      <c r="B49"/>
      <c r="C49"/>
    </row>
    <row r="50" spans="1:3" ht="16.5">
      <c r="A50" s="51"/>
      <c r="B50"/>
      <c r="C50"/>
    </row>
    <row r="51" spans="1:3" ht="16.5">
      <c r="A51" s="51"/>
      <c r="B51"/>
      <c r="C51"/>
    </row>
    <row r="52" spans="1:3" ht="16.5">
      <c r="A52" s="51"/>
      <c r="B52"/>
      <c r="C52"/>
    </row>
    <row r="53" spans="1:3" ht="16.5">
      <c r="A53" s="51"/>
      <c r="B53"/>
      <c r="C53"/>
    </row>
    <row r="54" spans="1:3" ht="16.5">
      <c r="A54" s="51"/>
      <c r="B54"/>
      <c r="C54"/>
    </row>
    <row r="55" spans="1:3" ht="16.5">
      <c r="A55" s="51"/>
      <c r="B55"/>
      <c r="C55"/>
    </row>
    <row r="56" spans="1:3" ht="16.5">
      <c r="A56" s="51"/>
      <c r="B56"/>
      <c r="C56"/>
    </row>
    <row r="57" spans="1:3" ht="16.5">
      <c r="A57" s="51"/>
      <c r="B57"/>
      <c r="C57"/>
    </row>
    <row r="58" spans="1:3" ht="16.5">
      <c r="A58" s="51"/>
      <c r="B58"/>
      <c r="C58"/>
    </row>
    <row r="59" spans="1:3" ht="16.5">
      <c r="A59" s="51"/>
      <c r="B59"/>
      <c r="C59"/>
    </row>
    <row r="60" spans="1:3" ht="16.5">
      <c r="A60" s="51"/>
      <c r="B60"/>
      <c r="C60"/>
    </row>
    <row r="61" spans="1:3" ht="16.5">
      <c r="A61" s="51"/>
      <c r="B61"/>
      <c r="C61"/>
    </row>
    <row r="62" spans="1:3" ht="16.5">
      <c r="A62" s="51"/>
      <c r="B62"/>
      <c r="C62"/>
    </row>
    <row r="63" spans="1:3" ht="16.5">
      <c r="A63" s="51"/>
      <c r="B63"/>
      <c r="C63"/>
    </row>
  </sheetData>
  <hyperlinks>
    <hyperlink ref="A1" location="Ցանկ!A1" display="Ցանկ!A1" xr:uid="{C276C305-B573-4D36-9E9C-AAE39BAC9036}"/>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301" t="s">
        <v>492</v>
      </c>
      <c r="B1" s="287" t="s">
        <v>420</v>
      </c>
      <c r="C1" s="287" t="s">
        <v>418</v>
      </c>
      <c r="D1" s="287" t="s">
        <v>419</v>
      </c>
      <c r="E1" s="287" t="s">
        <v>421</v>
      </c>
      <c r="F1" s="214" t="s">
        <v>156</v>
      </c>
    </row>
    <row r="2" spans="1:6" ht="15">
      <c r="A2" s="212">
        <v>43831</v>
      </c>
      <c r="B2" s="220">
        <v>28.425770311651036</v>
      </c>
      <c r="C2" s="216">
        <v>22.167572162519519</v>
      </c>
      <c r="D2" s="216">
        <v>29.530055966129737</v>
      </c>
      <c r="E2" s="210">
        <v>945544.16188673989</v>
      </c>
      <c r="F2" s="213">
        <v>17.299999999999997</v>
      </c>
    </row>
    <row r="3" spans="1:6" ht="15">
      <c r="A3" s="212">
        <v>43862</v>
      </c>
      <c r="B3" s="220">
        <v>27.853166881780339</v>
      </c>
      <c r="C3" s="216">
        <v>37.195493714511514</v>
      </c>
      <c r="D3" s="216">
        <v>26.21950980839236</v>
      </c>
      <c r="E3" s="210">
        <v>965525.04725495004</v>
      </c>
      <c r="F3" s="213">
        <v>17.445995574359138</v>
      </c>
    </row>
    <row r="4" spans="1:6" ht="15">
      <c r="A4" s="212">
        <v>43891</v>
      </c>
      <c r="B4" s="220">
        <v>31.509768244952454</v>
      </c>
      <c r="C4" s="216">
        <v>39.958538192850398</v>
      </c>
      <c r="D4" s="216">
        <v>30.036994168503327</v>
      </c>
      <c r="E4" s="210">
        <v>988574.4018690302</v>
      </c>
      <c r="F4" s="213">
        <v>18.386364381808484</v>
      </c>
    </row>
    <row r="5" spans="1:6" ht="15">
      <c r="A5" s="212">
        <v>43922</v>
      </c>
      <c r="B5" s="220">
        <v>20.747915829086679</v>
      </c>
      <c r="C5" s="216">
        <v>40.660777622901122</v>
      </c>
      <c r="D5" s="216">
        <v>17.377252934732851</v>
      </c>
      <c r="E5" s="210">
        <v>955615.98051469994</v>
      </c>
      <c r="F5" s="213">
        <v>19.954084437131677</v>
      </c>
    </row>
    <row r="6" spans="1:6" ht="15">
      <c r="A6" s="212">
        <v>43952</v>
      </c>
      <c r="B6" s="220">
        <v>11.175115772526595</v>
      </c>
      <c r="C6" s="216">
        <v>39.220642059878742</v>
      </c>
      <c r="D6" s="216">
        <v>6.5513096564651931</v>
      </c>
      <c r="E6" s="210">
        <v>913751.16384981992</v>
      </c>
      <c r="F6" s="213">
        <v>20.02</v>
      </c>
    </row>
    <row r="7" spans="1:6" ht="15">
      <c r="A7" s="212">
        <v>43983</v>
      </c>
      <c r="B7" s="220">
        <v>12.422107710177841</v>
      </c>
      <c r="C7" s="216">
        <v>26.703689059886628</v>
      </c>
      <c r="D7" s="216">
        <v>9.9130413326567179</v>
      </c>
      <c r="E7" s="210">
        <v>915017.34963612002</v>
      </c>
      <c r="F7" s="213">
        <v>19.478562992093988</v>
      </c>
    </row>
    <row r="8" spans="1:6" ht="15">
      <c r="A8" s="212">
        <v>44013</v>
      </c>
      <c r="B8" s="220">
        <v>7.514292110809933</v>
      </c>
      <c r="C8" s="216">
        <v>24.902488537810143</v>
      </c>
      <c r="D8" s="216">
        <v>4.5979567145476068</v>
      </c>
      <c r="E8" s="210">
        <v>925983.34466513013</v>
      </c>
      <c r="F8" s="213">
        <v>19.141659864274921</v>
      </c>
    </row>
    <row r="9" spans="1:6" ht="15">
      <c r="A9" s="212">
        <v>44044</v>
      </c>
      <c r="B9" s="220">
        <v>10.999796319613836</v>
      </c>
      <c r="C9" s="216">
        <v>25.673021688862335</v>
      </c>
      <c r="D9" s="216">
        <v>8.6386147079025903</v>
      </c>
      <c r="E9" s="210">
        <v>999553.07269041007</v>
      </c>
      <c r="F9" s="213">
        <v>18.54782579564057</v>
      </c>
    </row>
    <row r="10" spans="1:6" ht="15">
      <c r="A10" s="212">
        <v>44075</v>
      </c>
      <c r="B10" s="220">
        <v>1.4649011358822861</v>
      </c>
      <c r="C10" s="216">
        <v>20.240774138469718</v>
      </c>
      <c r="D10" s="216">
        <v>-1.4898594277904493</v>
      </c>
      <c r="E10" s="210">
        <v>929874.47785071994</v>
      </c>
      <c r="F10" s="213">
        <v>18.714585947651635</v>
      </c>
    </row>
    <row r="11" spans="1:6" ht="15">
      <c r="A11" s="212">
        <v>44105</v>
      </c>
      <c r="B11" s="220">
        <v>-0.68326717020958938</v>
      </c>
      <c r="C11" s="216">
        <v>15.341823346371882</v>
      </c>
      <c r="D11" s="216">
        <v>-3.3583628329760273</v>
      </c>
      <c r="E11" s="210">
        <v>931301.1075548199</v>
      </c>
      <c r="F11" s="213">
        <v>18.178030153777339</v>
      </c>
    </row>
    <row r="12" spans="1:6" ht="15">
      <c r="A12" s="212">
        <v>44136</v>
      </c>
      <c r="B12" s="220">
        <v>2.4534876794898537</v>
      </c>
      <c r="C12" s="216">
        <v>11.989211078880274</v>
      </c>
      <c r="D12" s="216">
        <v>0.77610040714645834</v>
      </c>
      <c r="E12" s="210">
        <v>925133.22769878013</v>
      </c>
      <c r="F12" s="213">
        <v>17.879106426163808</v>
      </c>
    </row>
    <row r="13" spans="1:6" ht="15">
      <c r="A13" s="212">
        <v>44166</v>
      </c>
      <c r="B13" s="220">
        <v>-1.2158286278001356</v>
      </c>
      <c r="C13" s="216">
        <v>14.005463537219811</v>
      </c>
      <c r="D13" s="216">
        <v>-3.4024103894048494</v>
      </c>
      <c r="E13" s="210">
        <v>1033952.7562617699</v>
      </c>
      <c r="F13" s="213">
        <v>17.661148319671206</v>
      </c>
    </row>
    <row r="14" spans="1:6" ht="15">
      <c r="A14" s="212">
        <v>44197</v>
      </c>
      <c r="B14" s="220">
        <v>-4.0447507310738473</v>
      </c>
      <c r="C14" s="216">
        <v>10.234740473231881</v>
      </c>
      <c r="D14" s="216">
        <v>-6.4212092818330859</v>
      </c>
      <c r="E14" s="210">
        <v>907299.25748619996</v>
      </c>
      <c r="F14" s="213">
        <v>17.926397448037971</v>
      </c>
    </row>
    <row r="15" spans="1:6" ht="15">
      <c r="A15" s="212">
        <v>44228</v>
      </c>
      <c r="B15" s="220">
        <v>-3.9380943984646137</v>
      </c>
      <c r="C15" s="216">
        <v>-2.8044335455908396</v>
      </c>
      <c r="D15" s="216">
        <v>-4.1535721070670348</v>
      </c>
      <c r="E15" s="210">
        <v>927501.75945322996</v>
      </c>
      <c r="F15" s="213">
        <v>17.432985487126601</v>
      </c>
    </row>
    <row r="16" spans="1:6" ht="15">
      <c r="A16" s="212">
        <v>44256</v>
      </c>
      <c r="B16" s="220">
        <v>-8.1074135564384733</v>
      </c>
      <c r="C16" s="216">
        <v>5.1220934152301965</v>
      </c>
      <c r="D16" s="216">
        <v>-10.589510738465748</v>
      </c>
      <c r="E16" s="210">
        <v>908426.58679641993</v>
      </c>
      <c r="F16" s="213">
        <v>17.487890009000701</v>
      </c>
    </row>
    <row r="17" spans="1:6" ht="15">
      <c r="A17" s="212">
        <v>44287</v>
      </c>
      <c r="B17" s="220">
        <v>-2.8575802584446137</v>
      </c>
      <c r="C17" s="216">
        <v>7.822739276225164</v>
      </c>
      <c r="D17" s="216">
        <v>-5.0240616326104828</v>
      </c>
      <c r="E17" s="210">
        <v>928308.48690896994</v>
      </c>
      <c r="F17" s="213">
        <v>17.57861782895899</v>
      </c>
    </row>
    <row r="18" spans="1:6" ht="15">
      <c r="A18" s="212">
        <v>44317</v>
      </c>
      <c r="B18" s="220">
        <v>2.4917927154062909</v>
      </c>
      <c r="C18" s="216">
        <v>10.418451963879406</v>
      </c>
      <c r="D18" s="216">
        <v>0.78425206980713824</v>
      </c>
      <c r="E18" s="210">
        <v>936519.94878757</v>
      </c>
      <c r="F18" s="213"/>
    </row>
    <row r="19" spans="1:6" ht="15">
      <c r="A19" s="212">
        <v>44348</v>
      </c>
      <c r="B19" s="220">
        <v>2.0121290959151565</v>
      </c>
      <c r="C19" s="216">
        <v>14.926985452723926</v>
      </c>
      <c r="D19" s="216">
        <v>-0.60343560525917894</v>
      </c>
      <c r="E19" s="210">
        <v>933428.67996082001</v>
      </c>
      <c r="F19" s="213"/>
    </row>
    <row r="20" spans="1:6" ht="15">
      <c r="A20" s="212">
        <v>44378</v>
      </c>
      <c r="B20" s="220">
        <v>-1.6241773479121377</v>
      </c>
      <c r="C20" s="216">
        <v>15.000936315510558</v>
      </c>
      <c r="D20" s="216">
        <v>-4.9538032783934796</v>
      </c>
      <c r="E20" s="210">
        <v>910943.73293563991</v>
      </c>
      <c r="F20" s="213"/>
    </row>
    <row r="21" spans="1:6" ht="15">
      <c r="A21" s="212">
        <v>44409</v>
      </c>
      <c r="B21" s="220">
        <v>-9.9498644878973579</v>
      </c>
      <c r="C21" s="216">
        <v>14.810597061733176</v>
      </c>
      <c r="D21" s="216">
        <v>-14.559009569540905</v>
      </c>
      <c r="E21" s="210">
        <v>900098.89647310018</v>
      </c>
      <c r="F21" s="213"/>
    </row>
    <row r="22" spans="1:6" ht="15">
      <c r="A22" s="212">
        <v>44440</v>
      </c>
      <c r="B22" s="220">
        <v>-4.8745792434467319</v>
      </c>
      <c r="C22" s="216">
        <v>23.241954803248802</v>
      </c>
      <c r="D22" s="216">
        <v>-10.275337813999158</v>
      </c>
      <c r="E22" s="210">
        <v>884547.00956330006</v>
      </c>
      <c r="F22" s="213"/>
    </row>
    <row r="23" spans="1:6" ht="15">
      <c r="A23" s="212">
        <v>44470</v>
      </c>
      <c r="B23" s="220">
        <v>-7.0187130191362144</v>
      </c>
      <c r="C23" s="216">
        <v>19.444175612672737</v>
      </c>
      <c r="D23" s="216">
        <v>-12.290994747100271</v>
      </c>
      <c r="E23" s="210">
        <v>865935.75547151</v>
      </c>
      <c r="F23" s="213"/>
    </row>
    <row r="24" spans="1:6" ht="15">
      <c r="A24" s="212">
        <v>44501</v>
      </c>
      <c r="B24" s="220">
        <v>-3.364844860565924</v>
      </c>
      <c r="C24" s="216">
        <v>19.896107496665039</v>
      </c>
      <c r="D24" s="216">
        <v>-7.9118539903046639</v>
      </c>
      <c r="E24" s="210">
        <v>894003.92983317003</v>
      </c>
      <c r="F24" s="213"/>
    </row>
    <row r="25" spans="1:6" ht="15">
      <c r="A25" s="212">
        <v>44531</v>
      </c>
      <c r="B25" s="220">
        <v>-14.92398544501809</v>
      </c>
      <c r="C25" s="216">
        <v>20.535507612828269</v>
      </c>
      <c r="D25" s="216">
        <v>-20.935807215198878</v>
      </c>
      <c r="E25" s="210">
        <v>879645.79740889999</v>
      </c>
      <c r="F25" s="213"/>
    </row>
    <row r="26" spans="1:6" ht="15">
      <c r="A26" s="212">
        <v>44562</v>
      </c>
      <c r="B26" s="220">
        <v>-1.0947846492424702</v>
      </c>
      <c r="C26" s="216">
        <v>21.823457956859002</v>
      </c>
      <c r="D26" s="216">
        <v>-5.5878204424905675</v>
      </c>
      <c r="E26" s="210">
        <v>897366.28449255018</v>
      </c>
      <c r="F26" s="213"/>
    </row>
    <row r="27" spans="1:6" ht="15">
      <c r="A27" s="212">
        <v>44593</v>
      </c>
      <c r="B27" s="220">
        <v>-6.0454927605264004</v>
      </c>
      <c r="C27" s="216">
        <v>21.944437816768072</v>
      </c>
      <c r="D27" s="216">
        <v>-11.440493931574707</v>
      </c>
      <c r="E27" s="210">
        <v>871429.70773172996</v>
      </c>
      <c r="F27" s="213"/>
    </row>
    <row r="28" spans="1:6" ht="15">
      <c r="A28" s="212">
        <v>44621</v>
      </c>
      <c r="B28" s="220">
        <v>-9.1422809038747204</v>
      </c>
      <c r="C28" s="216">
        <v>13.436132037414936</v>
      </c>
      <c r="D28" s="216">
        <v>-14.12279373404715</v>
      </c>
      <c r="E28" s="210">
        <v>825375.67642600986</v>
      </c>
      <c r="F28" s="213"/>
    </row>
    <row r="29" spans="1:6" ht="15">
      <c r="A29" s="212">
        <v>44652</v>
      </c>
      <c r="B29" s="220">
        <v>-10.552091007351265</v>
      </c>
      <c r="C29" s="216">
        <v>11.308404675267056</v>
      </c>
      <c r="D29" s="216">
        <v>-15.58625648036913</v>
      </c>
      <c r="E29" s="210">
        <v>830352.53054136992</v>
      </c>
      <c r="F29" s="213"/>
    </row>
    <row r="30" spans="1:6">
      <c r="A30" s="212">
        <v>44682</v>
      </c>
      <c r="B30" s="220">
        <v>-2.9276121058643838</v>
      </c>
      <c r="C30" s="216">
        <v>6.9934535974892214</v>
      </c>
      <c r="D30" s="216">
        <v>-5.2690797665065929</v>
      </c>
      <c r="E30" s="210">
        <v>909102.27739303012</v>
      </c>
    </row>
    <row r="31" spans="1:6">
      <c r="A31" s="212">
        <v>44713</v>
      </c>
      <c r="B31" s="220">
        <v>1.2035428018465524</v>
      </c>
      <c r="C31" s="216">
        <v>12.505319590762269</v>
      </c>
      <c r="D31" s="216">
        <v>-1.4429654653325343</v>
      </c>
      <c r="E31" s="210">
        <v>944662.89364885981</v>
      </c>
    </row>
    <row r="32" spans="1:6">
      <c r="A32" s="212">
        <v>44743</v>
      </c>
      <c r="B32" s="220">
        <v>3.5244215821427076</v>
      </c>
      <c r="C32" s="216">
        <v>12.376967158084696</v>
      </c>
      <c r="D32" s="216">
        <v>1.3792322612839598</v>
      </c>
      <c r="E32" s="210">
        <v>943049.23046039999</v>
      </c>
    </row>
    <row r="33" spans="1:5">
      <c r="A33" s="212">
        <v>44774</v>
      </c>
      <c r="B33" s="220">
        <v>10.156060655235095</v>
      </c>
      <c r="C33" s="216">
        <v>11.917544216077488</v>
      </c>
      <c r="D33" s="216">
        <v>9.7154490431927201</v>
      </c>
      <c r="E33" s="210">
        <v>991513.48635600985</v>
      </c>
    </row>
    <row r="34" spans="1:5">
      <c r="A34" s="212">
        <v>44805</v>
      </c>
      <c r="B34" s="220">
        <v>26.835249967062751</v>
      </c>
      <c r="C34" s="216">
        <v>10.647525456883812</v>
      </c>
      <c r="D34" s="216">
        <v>31.106210231494259</v>
      </c>
      <c r="E34" s="210">
        <v>1121917.41065579</v>
      </c>
    </row>
    <row r="35" spans="1:5">
      <c r="A35" s="212">
        <v>44835</v>
      </c>
      <c r="B35" s="220">
        <v>66.248837159718647</v>
      </c>
      <c r="C35" s="216">
        <v>7.5227433680573199</v>
      </c>
      <c r="D35" s="216">
        <v>82.182413525706664</v>
      </c>
      <c r="E35" s="210">
        <v>1439608.1240216102</v>
      </c>
    </row>
    <row r="36" spans="1:5">
      <c r="A36" s="212">
        <v>44866</v>
      </c>
      <c r="B36" s="220">
        <v>56.405892892481091</v>
      </c>
      <c r="C36" s="216">
        <v>9.3036563279394073</v>
      </c>
      <c r="D36" s="216">
        <v>68.393740623223579</v>
      </c>
      <c r="E36" s="210">
        <v>1398274.8289494398</v>
      </c>
    </row>
    <row r="37" spans="1:5">
      <c r="A37" s="212">
        <v>44896</v>
      </c>
      <c r="B37" s="220">
        <v>62.393141962695523</v>
      </c>
      <c r="C37" s="216">
        <v>19.15399713835572</v>
      </c>
      <c r="D37" s="216">
        <v>73.569127475247427</v>
      </c>
      <c r="E37" s="210">
        <v>1428484.44855512</v>
      </c>
    </row>
    <row r="38" spans="1:5">
      <c r="A38" s="212">
        <v>44927</v>
      </c>
      <c r="B38" s="220">
        <v>57.660965566918975</v>
      </c>
      <c r="C38" s="216">
        <v>13.101944472316518</v>
      </c>
      <c r="D38" s="216">
        <v>68.932865026539588</v>
      </c>
      <c r="E38" s="210">
        <v>1414796.3488029398</v>
      </c>
    </row>
    <row r="39" spans="1:5">
      <c r="A39" s="212">
        <v>44958</v>
      </c>
      <c r="B39" s="220">
        <v>50.556084505232036</v>
      </c>
      <c r="C39" s="216">
        <v>14.045867002720144</v>
      </c>
      <c r="D39" s="216">
        <v>60.246244603265666</v>
      </c>
      <c r="E39" s="210">
        <v>1311990.44717628</v>
      </c>
    </row>
    <row r="40" spans="1:5">
      <c r="A40" s="212">
        <v>44986</v>
      </c>
      <c r="B40" s="220">
        <v>54.67716077919772</v>
      </c>
      <c r="C40" s="220">
        <v>11.271519689443394</v>
      </c>
      <c r="D40" s="220">
        <v>67.324533816272464</v>
      </c>
      <c r="E40" s="210">
        <v>1276667.66205785</v>
      </c>
    </row>
    <row r="41" spans="1:5">
      <c r="A41" s="212">
        <v>45017</v>
      </c>
      <c r="B41" s="220">
        <v>58.121907607868138</v>
      </c>
      <c r="C41" s="220">
        <v>10.980857204423387</v>
      </c>
      <c r="D41" s="220">
        <v>72.436584001775799</v>
      </c>
      <c r="E41" s="220">
        <v>1312969.26116222</v>
      </c>
    </row>
    <row r="42" spans="1:5">
      <c r="A42" s="212">
        <v>45047</v>
      </c>
      <c r="B42" s="220">
        <v>43.108611349565479</v>
      </c>
      <c r="C42" s="220">
        <v>13.13461697894715</v>
      </c>
      <c r="D42" s="220">
        <v>51.098484961849039</v>
      </c>
      <c r="E42" s="220">
        <v>1301003.6449244402</v>
      </c>
    </row>
    <row r="43" spans="1:5">
      <c r="A43" s="212">
        <v>45078</v>
      </c>
      <c r="B43" s="220">
        <v>38.39445670587952</v>
      </c>
      <c r="C43" s="220">
        <v>8.9610477383886007</v>
      </c>
      <c r="D43" s="220">
        <v>46.262242441641291</v>
      </c>
      <c r="E43" s="220">
        <v>1307361.0793673801</v>
      </c>
    </row>
    <row r="44" spans="1:5">
      <c r="A44" s="212">
        <v>45108</v>
      </c>
      <c r="B44" s="220">
        <v>35.025291418520482</v>
      </c>
      <c r="C44" s="220">
        <v>14.533098915307491</v>
      </c>
      <c r="D44" s="220">
        <v>40.529744712887691</v>
      </c>
      <c r="E44" s="220">
        <v>1273354.97164927</v>
      </c>
    </row>
    <row r="45" spans="1:5">
      <c r="A45" s="212">
        <v>45139</v>
      </c>
      <c r="B45" s="220">
        <v>29.283001407352486</v>
      </c>
      <c r="C45" s="220">
        <v>24.421576261343446</v>
      </c>
      <c r="D45" s="220">
        <v>30.523428759633447</v>
      </c>
      <c r="E45" s="220">
        <v>1281858.39451973</v>
      </c>
    </row>
    <row r="46" spans="1:5">
      <c r="A46" s="212">
        <v>45170</v>
      </c>
      <c r="B46" s="220">
        <v>14.628698801972106</v>
      </c>
      <c r="C46" s="220">
        <v>16.283151871475113</v>
      </c>
      <c r="D46" s="220">
        <v>14.260304740734583</v>
      </c>
      <c r="E46" s="220">
        <v>1286039.3294675101</v>
      </c>
    </row>
    <row r="47" spans="1:5">
      <c r="A47" s="212">
        <v>45200</v>
      </c>
      <c r="B47" s="220">
        <v>-7.4158349480484986</v>
      </c>
      <c r="C47" s="220">
        <v>20.418705045496452</v>
      </c>
      <c r="D47" s="220">
        <v>-11.873014048504842</v>
      </c>
      <c r="E47" s="220">
        <v>1332849.1616454702</v>
      </c>
    </row>
    <row r="48" spans="1:5" ht="16.5">
      <c r="A48" s="51"/>
      <c r="B48"/>
      <c r="C48"/>
    </row>
    <row r="49" spans="1:3" ht="16.5">
      <c r="A49" s="51"/>
      <c r="B49"/>
      <c r="C49"/>
    </row>
    <row r="50" spans="1:3" ht="16.5">
      <c r="A50" s="51"/>
      <c r="B50"/>
      <c r="C50"/>
    </row>
    <row r="51" spans="1:3" ht="16.5">
      <c r="A51" s="51"/>
      <c r="B51"/>
      <c r="C51"/>
    </row>
    <row r="52" spans="1:3" ht="16.5">
      <c r="A52" s="51"/>
      <c r="B52"/>
      <c r="C52"/>
    </row>
    <row r="53" spans="1:3" ht="16.5">
      <c r="A53" s="51"/>
      <c r="B53"/>
      <c r="C53"/>
    </row>
    <row r="54" spans="1:3" ht="16.5">
      <c r="A54" s="51"/>
      <c r="B54"/>
      <c r="C54"/>
    </row>
    <row r="55" spans="1:3" ht="16.5">
      <c r="A55" s="51"/>
      <c r="B55"/>
      <c r="C55"/>
    </row>
    <row r="56" spans="1:3" ht="16.5">
      <c r="A56" s="51"/>
      <c r="B56"/>
      <c r="C56"/>
    </row>
    <row r="57" spans="1:3" ht="16.5">
      <c r="A57" s="51"/>
      <c r="B57"/>
      <c r="C57"/>
    </row>
    <row r="58" spans="1:3" ht="16.5">
      <c r="A58" s="51"/>
      <c r="B58"/>
      <c r="C58"/>
    </row>
    <row r="59" spans="1:3" ht="16.5">
      <c r="A59" s="51"/>
      <c r="B59"/>
      <c r="C59"/>
    </row>
    <row r="60" spans="1:3" ht="16.5">
      <c r="A60" s="51"/>
      <c r="B60"/>
      <c r="C60"/>
    </row>
    <row r="61" spans="1:3" ht="16.5">
      <c r="A61" s="51"/>
      <c r="B61"/>
      <c r="C61"/>
    </row>
    <row r="62" spans="1:3" ht="16.5">
      <c r="A62" s="51"/>
      <c r="B62"/>
      <c r="C62"/>
    </row>
    <row r="63" spans="1:3" ht="16.5">
      <c r="A63" s="51"/>
      <c r="B63"/>
      <c r="C63"/>
    </row>
  </sheetData>
  <hyperlinks>
    <hyperlink ref="A1" location="Ցանկ!A1" display="Ցանկ!A1" xr:uid="{B3BA84E2-8BC5-452C-990E-BF46AD411C43}"/>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2"/>
  </sheetPr>
  <dimension ref="A1:I998"/>
  <sheetViews>
    <sheetView zoomScale="110" zoomScaleNormal="110" workbookViewId="0"/>
  </sheetViews>
  <sheetFormatPr defaultColWidth="8.88671875" defaultRowHeight="16.5"/>
  <cols>
    <col min="1" max="1" width="9.44140625" style="16" bestFit="1" customWidth="1"/>
    <col min="2" max="3" width="9.44140625" style="16" customWidth="1"/>
    <col min="4" max="4" width="9" bestFit="1" customWidth="1"/>
  </cols>
  <sheetData>
    <row r="1" spans="1:4">
      <c r="A1" s="33" t="s">
        <v>492</v>
      </c>
      <c r="B1" s="130" t="s">
        <v>157</v>
      </c>
      <c r="C1" s="130" t="s">
        <v>158</v>
      </c>
      <c r="D1" s="130" t="s">
        <v>159</v>
      </c>
    </row>
    <row r="2" spans="1:4">
      <c r="A2" s="135">
        <v>43838</v>
      </c>
      <c r="B2" s="130">
        <v>479.76</v>
      </c>
      <c r="C2" s="130">
        <v>534.16</v>
      </c>
      <c r="D2" s="130">
        <v>7.75</v>
      </c>
    </row>
    <row r="3" spans="1:4">
      <c r="A3" s="135">
        <v>43839</v>
      </c>
      <c r="B3" s="130">
        <v>479.62</v>
      </c>
      <c r="C3" s="130">
        <v>532.33000000000004</v>
      </c>
      <c r="D3" s="130">
        <v>7.84</v>
      </c>
    </row>
    <row r="4" spans="1:4">
      <c r="A4" s="135">
        <v>43840</v>
      </c>
      <c r="B4" s="130">
        <v>479.26</v>
      </c>
      <c r="C4" s="130">
        <v>531.79</v>
      </c>
      <c r="D4" s="130">
        <v>7.81</v>
      </c>
    </row>
    <row r="5" spans="1:4">
      <c r="A5" s="135">
        <v>43843</v>
      </c>
      <c r="B5" s="130">
        <v>479.36</v>
      </c>
      <c r="C5" s="130">
        <v>532.71</v>
      </c>
      <c r="D5" s="130">
        <v>7.86</v>
      </c>
    </row>
    <row r="6" spans="1:4">
      <c r="A6" s="135">
        <v>43844</v>
      </c>
      <c r="B6" s="130">
        <v>479.39</v>
      </c>
      <c r="C6" s="130">
        <v>533.61</v>
      </c>
      <c r="D6" s="130">
        <v>7.81</v>
      </c>
    </row>
    <row r="7" spans="1:4">
      <c r="A7" s="135">
        <v>43845</v>
      </c>
      <c r="B7" s="130">
        <v>479.63</v>
      </c>
      <c r="C7" s="130">
        <v>533.67999999999995</v>
      </c>
      <c r="D7" s="130">
        <v>7.79</v>
      </c>
    </row>
    <row r="8" spans="1:4">
      <c r="A8" s="135">
        <v>43846</v>
      </c>
      <c r="B8" s="130">
        <v>479.76</v>
      </c>
      <c r="C8" s="130">
        <v>535.12</v>
      </c>
      <c r="D8" s="130">
        <v>7.79</v>
      </c>
    </row>
    <row r="9" spans="1:4">
      <c r="A9" s="135">
        <v>43847</v>
      </c>
      <c r="B9" s="130">
        <v>479.61</v>
      </c>
      <c r="C9" s="130">
        <v>533.71</v>
      </c>
      <c r="D9" s="130">
        <v>7.81</v>
      </c>
    </row>
    <row r="10" spans="1:4">
      <c r="A10" s="135">
        <v>43850</v>
      </c>
      <c r="B10" s="130">
        <v>479.34</v>
      </c>
      <c r="C10" s="130">
        <v>531.59</v>
      </c>
      <c r="D10" s="130">
        <v>7.78</v>
      </c>
    </row>
    <row r="11" spans="1:4">
      <c r="A11" s="135">
        <v>43851</v>
      </c>
      <c r="B11" s="130">
        <v>479.33</v>
      </c>
      <c r="C11" s="130">
        <v>531.82000000000005</v>
      </c>
      <c r="D11" s="130">
        <v>7.75</v>
      </c>
    </row>
    <row r="12" spans="1:4">
      <c r="A12" s="135">
        <v>43852</v>
      </c>
      <c r="B12" s="130">
        <v>478.9</v>
      </c>
      <c r="C12" s="130">
        <v>531.24</v>
      </c>
      <c r="D12" s="130">
        <v>7.73</v>
      </c>
    </row>
    <row r="13" spans="1:4">
      <c r="A13" s="135">
        <v>43853</v>
      </c>
      <c r="B13" s="130">
        <v>478.73</v>
      </c>
      <c r="C13" s="130">
        <v>530.62</v>
      </c>
      <c r="D13" s="130">
        <v>7.73</v>
      </c>
    </row>
    <row r="14" spans="1:4">
      <c r="A14" s="135">
        <v>43854</v>
      </c>
      <c r="B14" s="130">
        <v>478.87</v>
      </c>
      <c r="C14" s="130">
        <v>528.42999999999995</v>
      </c>
      <c r="D14" s="130">
        <v>7.75</v>
      </c>
    </row>
    <row r="15" spans="1:4">
      <c r="A15" s="135">
        <v>43859</v>
      </c>
      <c r="B15" s="130">
        <v>478.58</v>
      </c>
      <c r="C15" s="130">
        <v>526.53</v>
      </c>
      <c r="D15" s="130">
        <v>7.65</v>
      </c>
    </row>
    <row r="16" spans="1:4">
      <c r="A16" s="135">
        <v>43860</v>
      </c>
      <c r="B16" s="130">
        <v>478.69</v>
      </c>
      <c r="C16" s="130">
        <v>527.47</v>
      </c>
      <c r="D16" s="130">
        <v>7.61</v>
      </c>
    </row>
    <row r="17" spans="1:4">
      <c r="A17" s="135">
        <v>43861</v>
      </c>
      <c r="B17" s="130">
        <v>478.6</v>
      </c>
      <c r="C17" s="130">
        <v>527.79999999999995</v>
      </c>
      <c r="D17" s="130">
        <v>7.56</v>
      </c>
    </row>
    <row r="18" spans="1:4">
      <c r="A18" s="135">
        <v>43862</v>
      </c>
      <c r="B18" s="130">
        <v>478.76</v>
      </c>
      <c r="C18" s="130">
        <v>527.98</v>
      </c>
      <c r="D18" s="130">
        <v>7.56</v>
      </c>
    </row>
    <row r="19" spans="1:4">
      <c r="A19" s="135">
        <v>43864</v>
      </c>
      <c r="B19" s="130">
        <v>478.85</v>
      </c>
      <c r="C19" s="130">
        <v>530.23</v>
      </c>
      <c r="D19" s="130">
        <v>7.49</v>
      </c>
    </row>
    <row r="20" spans="1:4">
      <c r="A20" s="135">
        <v>43865</v>
      </c>
      <c r="B20" s="130">
        <v>478.8</v>
      </c>
      <c r="C20" s="130">
        <v>529.30999999999995</v>
      </c>
      <c r="D20" s="130">
        <v>7.57</v>
      </c>
    </row>
    <row r="21" spans="1:4">
      <c r="A21" s="135">
        <v>43866</v>
      </c>
      <c r="B21" s="130">
        <v>478.72</v>
      </c>
      <c r="C21" s="130">
        <v>527.79</v>
      </c>
      <c r="D21" s="130">
        <v>7.64</v>
      </c>
    </row>
    <row r="22" spans="1:4">
      <c r="A22" s="135">
        <v>43867</v>
      </c>
      <c r="B22" s="130">
        <v>478.85</v>
      </c>
      <c r="C22" s="130">
        <v>526.78</v>
      </c>
      <c r="D22" s="130">
        <v>7.58</v>
      </c>
    </row>
    <row r="23" spans="1:4">
      <c r="A23" s="135">
        <v>43868</v>
      </c>
      <c r="B23" s="130">
        <v>478.47</v>
      </c>
      <c r="C23" s="130">
        <v>524.16</v>
      </c>
      <c r="D23" s="130">
        <v>7.5</v>
      </c>
    </row>
    <row r="24" spans="1:4">
      <c r="A24" s="135">
        <v>43871</v>
      </c>
      <c r="B24" s="130">
        <v>478.98</v>
      </c>
      <c r="C24" s="130">
        <v>524.48</v>
      </c>
      <c r="D24" s="130">
        <v>7.49</v>
      </c>
    </row>
    <row r="25" spans="1:4">
      <c r="A25" s="135">
        <v>43872</v>
      </c>
      <c r="B25" s="130">
        <v>479.05</v>
      </c>
      <c r="C25" s="130">
        <v>522.74</v>
      </c>
      <c r="D25" s="130">
        <v>7.5</v>
      </c>
    </row>
    <row r="26" spans="1:4">
      <c r="A26" s="135">
        <v>43873</v>
      </c>
      <c r="B26" s="130">
        <v>479.29</v>
      </c>
      <c r="C26" s="130">
        <v>523.34</v>
      </c>
      <c r="D26" s="130">
        <v>7.59</v>
      </c>
    </row>
    <row r="27" spans="1:4">
      <c r="A27" s="135">
        <v>43874</v>
      </c>
      <c r="B27" s="130">
        <v>479.11</v>
      </c>
      <c r="C27" s="130">
        <v>521.37</v>
      </c>
      <c r="D27" s="130">
        <v>7.52</v>
      </c>
    </row>
    <row r="28" spans="1:4">
      <c r="A28" s="135">
        <v>43875</v>
      </c>
      <c r="B28" s="130">
        <v>479.05</v>
      </c>
      <c r="C28" s="130">
        <v>519.53</v>
      </c>
      <c r="D28" s="130">
        <v>7.54</v>
      </c>
    </row>
    <row r="29" spans="1:4">
      <c r="A29" s="135">
        <v>43878</v>
      </c>
      <c r="B29" s="130">
        <v>479.05</v>
      </c>
      <c r="C29" s="130">
        <v>519.42999999999995</v>
      </c>
      <c r="D29" s="130">
        <v>7.57</v>
      </c>
    </row>
    <row r="30" spans="1:4">
      <c r="A30" s="135">
        <v>43879</v>
      </c>
      <c r="B30" s="130">
        <v>478.95</v>
      </c>
      <c r="C30" s="130">
        <v>518.37</v>
      </c>
      <c r="D30" s="130">
        <v>7.51</v>
      </c>
    </row>
    <row r="31" spans="1:4">
      <c r="A31" s="135">
        <v>43880</v>
      </c>
      <c r="B31" s="130">
        <v>478.63</v>
      </c>
      <c r="C31" s="130">
        <v>517.05999999999995</v>
      </c>
      <c r="D31" s="130">
        <v>7.53</v>
      </c>
    </row>
    <row r="32" spans="1:4">
      <c r="A32" s="135">
        <v>43881</v>
      </c>
      <c r="B32" s="130">
        <v>478.37</v>
      </c>
      <c r="C32" s="130">
        <v>516.69000000000005</v>
      </c>
      <c r="D32" s="130">
        <v>7.5</v>
      </c>
    </row>
    <row r="33" spans="1:4">
      <c r="A33" s="135">
        <v>43882</v>
      </c>
      <c r="B33" s="130">
        <v>478.35</v>
      </c>
      <c r="C33" s="130">
        <v>517.04999999999995</v>
      </c>
      <c r="D33" s="130">
        <v>7.43</v>
      </c>
    </row>
    <row r="34" spans="1:4">
      <c r="A34" s="135">
        <v>43885</v>
      </c>
      <c r="B34" s="130">
        <v>478.42</v>
      </c>
      <c r="C34" s="130">
        <v>517.54999999999995</v>
      </c>
      <c r="D34" s="130">
        <v>7.43</v>
      </c>
    </row>
    <row r="35" spans="1:4">
      <c r="A35" s="135">
        <v>43886</v>
      </c>
      <c r="B35" s="130">
        <v>478.33</v>
      </c>
      <c r="C35" s="130">
        <v>517.46</v>
      </c>
      <c r="D35" s="130">
        <v>7.31</v>
      </c>
    </row>
    <row r="36" spans="1:4">
      <c r="A36" s="135">
        <v>43887</v>
      </c>
      <c r="B36" s="130">
        <v>478.39</v>
      </c>
      <c r="C36" s="130">
        <v>520.91999999999996</v>
      </c>
      <c r="D36" s="130">
        <v>7.28</v>
      </c>
    </row>
    <row r="37" spans="1:4">
      <c r="A37" s="135">
        <v>43888</v>
      </c>
      <c r="B37" s="130">
        <v>478.49</v>
      </c>
      <c r="C37" s="130">
        <v>523.13</v>
      </c>
      <c r="D37" s="130">
        <v>7.28</v>
      </c>
    </row>
    <row r="38" spans="1:4">
      <c r="A38" s="135">
        <v>43889</v>
      </c>
      <c r="B38" s="130">
        <v>478.6</v>
      </c>
      <c r="C38" s="130">
        <v>528.57000000000005</v>
      </c>
      <c r="D38" s="130">
        <v>7.09</v>
      </c>
    </row>
    <row r="39" spans="1:4">
      <c r="A39" s="135">
        <v>43892</v>
      </c>
      <c r="B39" s="130">
        <v>478.8</v>
      </c>
      <c r="C39" s="130">
        <v>530.41</v>
      </c>
      <c r="D39" s="130">
        <v>7.19</v>
      </c>
    </row>
    <row r="40" spans="1:4">
      <c r="A40" s="135">
        <v>43893</v>
      </c>
      <c r="B40" s="130">
        <v>478.87</v>
      </c>
      <c r="C40" s="130">
        <v>532.89</v>
      </c>
      <c r="D40" s="130">
        <v>7.21</v>
      </c>
    </row>
    <row r="41" spans="1:4">
      <c r="A41" s="135">
        <v>43894</v>
      </c>
      <c r="B41" s="130">
        <v>479.12</v>
      </c>
      <c r="C41" s="130">
        <v>534.51</v>
      </c>
      <c r="D41" s="130">
        <v>7.29</v>
      </c>
    </row>
    <row r="42" spans="1:4">
      <c r="A42" s="135">
        <v>43895</v>
      </c>
      <c r="B42" s="130">
        <v>479.6</v>
      </c>
      <c r="C42" s="130">
        <v>535.91</v>
      </c>
      <c r="D42" s="130">
        <v>7.23</v>
      </c>
    </row>
    <row r="43" spans="1:4">
      <c r="A43" s="135">
        <v>43896</v>
      </c>
      <c r="B43" s="130">
        <v>479.82</v>
      </c>
      <c r="C43" s="130">
        <v>541.96</v>
      </c>
      <c r="D43" s="130">
        <v>7.04</v>
      </c>
    </row>
    <row r="44" spans="1:4">
      <c r="A44" s="135">
        <v>43899</v>
      </c>
      <c r="B44" s="130">
        <v>480.48</v>
      </c>
      <c r="C44" s="130">
        <v>547.70000000000005</v>
      </c>
      <c r="D44" s="130">
        <v>6.51</v>
      </c>
    </row>
    <row r="45" spans="1:4">
      <c r="A45" s="135">
        <v>43900</v>
      </c>
      <c r="B45" s="130">
        <v>482.09</v>
      </c>
      <c r="C45" s="130">
        <v>547.12</v>
      </c>
      <c r="D45" s="130">
        <v>6.7</v>
      </c>
    </row>
    <row r="46" spans="1:4">
      <c r="A46" s="135">
        <v>43901</v>
      </c>
      <c r="B46" s="130">
        <v>483.03</v>
      </c>
      <c r="C46" s="130">
        <v>546.11</v>
      </c>
      <c r="D46" s="130">
        <v>6.75</v>
      </c>
    </row>
    <row r="47" spans="1:4">
      <c r="A47" s="135">
        <v>43902</v>
      </c>
      <c r="B47" s="130">
        <v>484.33</v>
      </c>
      <c r="C47" s="130">
        <v>544.48</v>
      </c>
      <c r="D47" s="130">
        <v>6.5</v>
      </c>
    </row>
    <row r="48" spans="1:4">
      <c r="A48" s="135">
        <v>43903</v>
      </c>
      <c r="B48" s="130">
        <v>487.85</v>
      </c>
      <c r="C48" s="130">
        <v>544.59</v>
      </c>
      <c r="D48" s="130">
        <v>6.71</v>
      </c>
    </row>
    <row r="49" spans="1:4">
      <c r="A49" s="135">
        <v>43906</v>
      </c>
      <c r="B49" s="130">
        <v>489.8</v>
      </c>
      <c r="C49" s="130">
        <v>548.23</v>
      </c>
      <c r="D49" s="130">
        <v>6.55</v>
      </c>
    </row>
    <row r="50" spans="1:4">
      <c r="A50" s="135">
        <v>43907</v>
      </c>
      <c r="B50" s="130">
        <v>490.76</v>
      </c>
      <c r="C50" s="130">
        <v>544.29999999999995</v>
      </c>
      <c r="D50" s="130">
        <v>6.56</v>
      </c>
    </row>
    <row r="51" spans="1:4">
      <c r="A51" s="135">
        <v>43908</v>
      </c>
      <c r="B51" s="130">
        <v>490.53</v>
      </c>
      <c r="C51" s="130">
        <v>539.92999999999995</v>
      </c>
      <c r="D51" s="130">
        <v>6.3</v>
      </c>
    </row>
    <row r="52" spans="1:4">
      <c r="A52" s="135">
        <v>43909</v>
      </c>
      <c r="B52" s="130">
        <v>492.22</v>
      </c>
      <c r="C52" s="130">
        <v>532.39</v>
      </c>
      <c r="D52" s="130">
        <v>6.15</v>
      </c>
    </row>
    <row r="53" spans="1:4">
      <c r="A53" s="135">
        <v>43910</v>
      </c>
      <c r="B53" s="130">
        <v>493.58</v>
      </c>
      <c r="C53" s="130">
        <v>529.12</v>
      </c>
      <c r="D53" s="130">
        <v>6.34</v>
      </c>
    </row>
    <row r="54" spans="1:4">
      <c r="A54" s="135">
        <v>43913</v>
      </c>
      <c r="B54" s="130">
        <v>495.01</v>
      </c>
      <c r="C54" s="130">
        <v>528.77</v>
      </c>
      <c r="D54" s="130">
        <v>6.13</v>
      </c>
    </row>
    <row r="55" spans="1:4">
      <c r="A55" s="135">
        <v>43914</v>
      </c>
      <c r="B55" s="130">
        <v>495.43</v>
      </c>
      <c r="C55" s="130">
        <v>537.49</v>
      </c>
      <c r="D55" s="130">
        <v>6.29</v>
      </c>
    </row>
    <row r="56" spans="1:4">
      <c r="A56" s="135">
        <v>43915</v>
      </c>
      <c r="B56" s="130">
        <v>495.93</v>
      </c>
      <c r="C56" s="130">
        <v>537.74</v>
      </c>
      <c r="D56" s="130">
        <v>6.4</v>
      </c>
    </row>
    <row r="57" spans="1:4">
      <c r="A57" s="135">
        <v>43916</v>
      </c>
      <c r="B57" s="130">
        <v>497.24</v>
      </c>
      <c r="C57" s="130">
        <v>544.33000000000004</v>
      </c>
      <c r="D57" s="130">
        <v>6.35</v>
      </c>
    </row>
    <row r="58" spans="1:4">
      <c r="A58" s="135">
        <v>43917</v>
      </c>
      <c r="B58" s="130">
        <v>498.43</v>
      </c>
      <c r="C58" s="130">
        <v>548.22</v>
      </c>
      <c r="D58" s="130">
        <v>6.4</v>
      </c>
    </row>
    <row r="59" spans="1:4">
      <c r="A59" s="135">
        <v>43920</v>
      </c>
      <c r="B59" s="130">
        <v>500.8</v>
      </c>
      <c r="C59" s="130">
        <v>554.34</v>
      </c>
      <c r="D59" s="130">
        <v>6.3</v>
      </c>
    </row>
    <row r="60" spans="1:4">
      <c r="A60" s="135">
        <v>43921</v>
      </c>
      <c r="B60" s="130">
        <v>504.47</v>
      </c>
      <c r="C60" s="130">
        <v>553.45000000000005</v>
      </c>
      <c r="D60" s="130">
        <v>6.46</v>
      </c>
    </row>
    <row r="61" spans="1:4">
      <c r="A61" s="135">
        <v>43922</v>
      </c>
      <c r="B61" s="131">
        <v>504.96</v>
      </c>
      <c r="C61" s="131">
        <v>552.07000000000005</v>
      </c>
      <c r="D61" s="131">
        <v>6.4</v>
      </c>
    </row>
    <row r="62" spans="1:4">
      <c r="A62" s="135">
        <v>43923</v>
      </c>
      <c r="B62" s="131">
        <v>504.5</v>
      </c>
      <c r="C62" s="131">
        <v>551.62</v>
      </c>
      <c r="D62" s="131">
        <v>6.43</v>
      </c>
    </row>
    <row r="63" spans="1:4">
      <c r="A63" s="135">
        <v>43924</v>
      </c>
      <c r="B63" s="131">
        <v>502.97</v>
      </c>
      <c r="C63" s="131">
        <v>543.86</v>
      </c>
      <c r="D63" s="131">
        <v>6.56</v>
      </c>
    </row>
    <row r="64" spans="1:4">
      <c r="A64" s="135">
        <v>43927</v>
      </c>
      <c r="B64" s="131">
        <v>501.55</v>
      </c>
      <c r="C64" s="131">
        <v>542.38</v>
      </c>
      <c r="D64" s="131">
        <v>6.58</v>
      </c>
    </row>
    <row r="65" spans="1:4">
      <c r="A65" s="135">
        <v>43928</v>
      </c>
      <c r="B65" s="131">
        <v>499.37</v>
      </c>
      <c r="C65" s="131">
        <v>543.05999999999995</v>
      </c>
      <c r="D65" s="131">
        <v>6.62</v>
      </c>
    </row>
    <row r="66" spans="1:4">
      <c r="A66" s="135">
        <v>43929</v>
      </c>
      <c r="B66" s="131">
        <v>496.58</v>
      </c>
      <c r="C66" s="131">
        <v>539.42999999999995</v>
      </c>
      <c r="D66" s="131">
        <v>6.56</v>
      </c>
    </row>
    <row r="67" spans="1:4">
      <c r="A67" s="135">
        <v>43930</v>
      </c>
      <c r="B67" s="131">
        <v>493.1</v>
      </c>
      <c r="C67" s="131">
        <v>536.59</v>
      </c>
      <c r="D67" s="131">
        <v>6.66</v>
      </c>
    </row>
    <row r="68" spans="1:4">
      <c r="A68" s="135">
        <v>43931</v>
      </c>
      <c r="B68" s="131">
        <v>491.18</v>
      </c>
      <c r="C68" s="131">
        <v>537.6</v>
      </c>
      <c r="D68" s="131">
        <v>6.67</v>
      </c>
    </row>
    <row r="69" spans="1:4">
      <c r="A69" s="135">
        <v>43934</v>
      </c>
      <c r="B69" s="131">
        <v>486.53</v>
      </c>
      <c r="C69" s="131">
        <v>532.02</v>
      </c>
      <c r="D69" s="131">
        <v>6.6</v>
      </c>
    </row>
    <row r="70" spans="1:4">
      <c r="A70" s="135">
        <v>43935</v>
      </c>
      <c r="B70" s="131">
        <v>485.52</v>
      </c>
      <c r="C70" s="131">
        <v>531.29999999999995</v>
      </c>
      <c r="D70" s="131">
        <v>6.61</v>
      </c>
    </row>
    <row r="71" spans="1:4">
      <c r="A71" s="135">
        <v>43936</v>
      </c>
      <c r="B71" s="131">
        <v>486.12</v>
      </c>
      <c r="C71" s="131">
        <v>531.52</v>
      </c>
      <c r="D71" s="131">
        <v>6.57</v>
      </c>
    </row>
    <row r="72" spans="1:4">
      <c r="A72" s="135">
        <v>43937</v>
      </c>
      <c r="B72" s="131">
        <v>484.57</v>
      </c>
      <c r="C72" s="131">
        <v>526.78</v>
      </c>
      <c r="D72" s="131">
        <v>6.54</v>
      </c>
    </row>
    <row r="73" spans="1:4">
      <c r="A73" s="135">
        <v>43938</v>
      </c>
      <c r="B73" s="131">
        <v>483.96</v>
      </c>
      <c r="C73" s="131">
        <v>523.45000000000005</v>
      </c>
      <c r="D73" s="131">
        <v>6.52</v>
      </c>
    </row>
    <row r="74" spans="1:4">
      <c r="A74" s="135">
        <v>43941</v>
      </c>
      <c r="B74" s="131">
        <v>482.52</v>
      </c>
      <c r="C74" s="131">
        <v>524.89</v>
      </c>
      <c r="D74" s="131">
        <v>6.49</v>
      </c>
    </row>
    <row r="75" spans="1:4">
      <c r="A75" s="135">
        <v>43942</v>
      </c>
      <c r="B75" s="131">
        <v>480.87</v>
      </c>
      <c r="C75" s="131">
        <v>520.92999999999995</v>
      </c>
      <c r="D75" s="131">
        <v>6.28</v>
      </c>
    </row>
    <row r="76" spans="1:4">
      <c r="A76" s="135">
        <v>43943</v>
      </c>
      <c r="B76" s="131">
        <v>479.81</v>
      </c>
      <c r="C76" s="131">
        <v>520.92999999999995</v>
      </c>
      <c r="D76" s="131">
        <v>6.26</v>
      </c>
    </row>
    <row r="77" spans="1:4">
      <c r="A77" s="135">
        <v>43944</v>
      </c>
      <c r="B77" s="131">
        <v>479.67</v>
      </c>
      <c r="C77" s="131">
        <v>516.84</v>
      </c>
      <c r="D77" s="131">
        <v>6.38</v>
      </c>
    </row>
    <row r="78" spans="1:4">
      <c r="A78" s="135">
        <v>43948</v>
      </c>
      <c r="B78" s="131">
        <v>479.58</v>
      </c>
      <c r="C78" s="131">
        <v>520.20000000000005</v>
      </c>
      <c r="D78" s="131">
        <v>6.45</v>
      </c>
    </row>
    <row r="79" spans="1:4">
      <c r="A79" s="135">
        <v>43949</v>
      </c>
      <c r="B79" s="131">
        <v>479.63</v>
      </c>
      <c r="C79" s="131">
        <v>521.74</v>
      </c>
      <c r="D79" s="131">
        <v>6.49</v>
      </c>
    </row>
    <row r="80" spans="1:4">
      <c r="A80" s="135">
        <v>43950</v>
      </c>
      <c r="B80" s="131">
        <v>479.52</v>
      </c>
      <c r="C80" s="131">
        <v>520.57000000000005</v>
      </c>
      <c r="D80" s="131">
        <v>6.51</v>
      </c>
    </row>
    <row r="81" spans="1:4">
      <c r="A81" s="135">
        <v>43951</v>
      </c>
      <c r="B81" s="131">
        <v>479.28</v>
      </c>
      <c r="C81" s="131">
        <v>520.74</v>
      </c>
      <c r="D81" s="131">
        <v>6.56</v>
      </c>
    </row>
    <row r="82" spans="1:4">
      <c r="A82" s="135">
        <v>43955</v>
      </c>
      <c r="B82" s="131">
        <v>480</v>
      </c>
      <c r="C82" s="131">
        <v>524.92999999999995</v>
      </c>
      <c r="D82" s="131">
        <v>6.36</v>
      </c>
    </row>
    <row r="83" spans="1:4">
      <c r="A83" s="135">
        <v>43956</v>
      </c>
      <c r="B83" s="131">
        <v>480.67</v>
      </c>
      <c r="C83" s="131">
        <v>521.38</v>
      </c>
      <c r="D83" s="131">
        <v>6.49</v>
      </c>
    </row>
    <row r="84" spans="1:4">
      <c r="A84" s="135">
        <v>43957</v>
      </c>
      <c r="B84" s="131">
        <v>481.97</v>
      </c>
      <c r="C84" s="131">
        <v>519.79999999999995</v>
      </c>
      <c r="D84" s="131">
        <v>6.48</v>
      </c>
    </row>
    <row r="85" spans="1:4">
      <c r="A85" s="135">
        <v>43958</v>
      </c>
      <c r="B85" s="131">
        <v>483.14</v>
      </c>
      <c r="C85" s="131">
        <v>521.74</v>
      </c>
      <c r="D85" s="131">
        <v>6.55</v>
      </c>
    </row>
    <row r="86" spans="1:4">
      <c r="A86" s="135">
        <v>43959</v>
      </c>
      <c r="B86" s="131">
        <v>484.11</v>
      </c>
      <c r="C86" s="131">
        <v>524.73</v>
      </c>
      <c r="D86" s="131">
        <v>6.58</v>
      </c>
    </row>
    <row r="87" spans="1:4">
      <c r="A87" s="135">
        <v>43962</v>
      </c>
      <c r="B87" s="131">
        <v>486.02</v>
      </c>
      <c r="C87" s="131">
        <v>526.21</v>
      </c>
      <c r="D87" s="131">
        <v>6.59</v>
      </c>
    </row>
    <row r="88" spans="1:4">
      <c r="A88" s="135">
        <v>43963</v>
      </c>
      <c r="B88" s="131">
        <v>487.15</v>
      </c>
      <c r="C88" s="131">
        <v>527.04999999999995</v>
      </c>
      <c r="D88" s="131">
        <v>6.63</v>
      </c>
    </row>
    <row r="89" spans="1:4">
      <c r="A89" s="135">
        <v>43964</v>
      </c>
      <c r="B89" s="131">
        <v>487.66</v>
      </c>
      <c r="C89" s="131">
        <v>528.66999999999996</v>
      </c>
      <c r="D89" s="131">
        <v>6.65</v>
      </c>
    </row>
    <row r="90" spans="1:4">
      <c r="A90" s="135">
        <v>43965</v>
      </c>
      <c r="B90" s="131">
        <v>488.9</v>
      </c>
      <c r="C90" s="131">
        <v>528.4</v>
      </c>
      <c r="D90" s="131">
        <v>6.63</v>
      </c>
    </row>
    <row r="91" spans="1:4">
      <c r="A91" s="135">
        <v>43966</v>
      </c>
      <c r="B91" s="131">
        <v>487.89</v>
      </c>
      <c r="C91" s="131">
        <v>527.41</v>
      </c>
      <c r="D91" s="131">
        <v>6.65</v>
      </c>
    </row>
    <row r="92" spans="1:4">
      <c r="A92" s="135">
        <v>43969</v>
      </c>
      <c r="B92" s="131">
        <v>485.88</v>
      </c>
      <c r="C92" s="131">
        <v>525.04</v>
      </c>
      <c r="D92" s="131">
        <v>6.67</v>
      </c>
    </row>
    <row r="93" spans="1:4">
      <c r="A93" s="135">
        <v>43970</v>
      </c>
      <c r="B93" s="131">
        <v>484.65</v>
      </c>
      <c r="C93" s="131">
        <v>530.5</v>
      </c>
      <c r="D93" s="131">
        <v>6.7</v>
      </c>
    </row>
    <row r="94" spans="1:4">
      <c r="A94" s="135">
        <v>43971</v>
      </c>
      <c r="B94" s="131">
        <v>483.63</v>
      </c>
      <c r="C94" s="131">
        <v>529.57000000000005</v>
      </c>
      <c r="D94" s="131">
        <v>6.73</v>
      </c>
    </row>
    <row r="95" spans="1:4">
      <c r="A95" s="135">
        <v>43972</v>
      </c>
      <c r="B95" s="131">
        <v>481.68</v>
      </c>
      <c r="C95" s="131">
        <v>528.07000000000005</v>
      </c>
      <c r="D95" s="131">
        <v>6.79</v>
      </c>
    </row>
    <row r="96" spans="1:4">
      <c r="A96" s="135">
        <v>43973</v>
      </c>
      <c r="B96" s="131">
        <v>481.99</v>
      </c>
      <c r="C96" s="131">
        <v>524.94000000000005</v>
      </c>
      <c r="D96" s="131">
        <v>6.71</v>
      </c>
    </row>
    <row r="97" spans="1:4">
      <c r="A97" s="135">
        <v>43974</v>
      </c>
      <c r="B97" s="131">
        <v>482.24</v>
      </c>
      <c r="C97" s="131">
        <v>525.21</v>
      </c>
      <c r="D97" s="131">
        <v>6.71</v>
      </c>
    </row>
    <row r="98" spans="1:4">
      <c r="A98" s="135">
        <v>43976</v>
      </c>
      <c r="B98" s="131">
        <v>483</v>
      </c>
      <c r="C98" s="131">
        <v>526.57000000000005</v>
      </c>
      <c r="D98" s="131">
        <v>6.76</v>
      </c>
    </row>
    <row r="99" spans="1:4">
      <c r="A99" s="135">
        <v>43977</v>
      </c>
      <c r="B99" s="131">
        <v>483.82</v>
      </c>
      <c r="C99" s="131">
        <v>530.41</v>
      </c>
      <c r="D99" s="131">
        <v>6.81</v>
      </c>
    </row>
    <row r="100" spans="1:4">
      <c r="A100" s="135">
        <v>43978</v>
      </c>
      <c r="B100" s="131">
        <v>483.91</v>
      </c>
      <c r="C100" s="131">
        <v>533.66</v>
      </c>
      <c r="D100" s="131">
        <v>6.83</v>
      </c>
    </row>
    <row r="101" spans="1:4">
      <c r="A101" s="135">
        <v>43983</v>
      </c>
      <c r="B101" s="131">
        <v>483.02</v>
      </c>
      <c r="C101" s="131">
        <v>536.78</v>
      </c>
      <c r="D101" s="131">
        <v>6.92</v>
      </c>
    </row>
    <row r="102" spans="1:4">
      <c r="A102" s="135">
        <v>43984</v>
      </c>
      <c r="B102" s="131">
        <v>482.49</v>
      </c>
      <c r="C102" s="131">
        <v>539.28</v>
      </c>
      <c r="D102" s="131">
        <v>7.02</v>
      </c>
    </row>
    <row r="103" spans="1:4">
      <c r="A103" s="135">
        <v>43985</v>
      </c>
      <c r="B103" s="131">
        <v>482.38</v>
      </c>
      <c r="C103" s="131">
        <v>540.89</v>
      </c>
      <c r="D103" s="131">
        <v>7.05</v>
      </c>
    </row>
    <row r="104" spans="1:4">
      <c r="A104" s="135">
        <v>43986</v>
      </c>
      <c r="B104" s="131">
        <v>482.11</v>
      </c>
      <c r="C104" s="131">
        <v>539.87</v>
      </c>
      <c r="D104" s="131">
        <v>6.97</v>
      </c>
    </row>
    <row r="105" spans="1:4">
      <c r="A105" s="135">
        <v>43987</v>
      </c>
      <c r="B105" s="131">
        <v>481.74</v>
      </c>
      <c r="C105" s="131">
        <v>546</v>
      </c>
      <c r="D105" s="131">
        <v>7.01</v>
      </c>
    </row>
    <row r="106" spans="1:4">
      <c r="A106" s="135">
        <v>43990</v>
      </c>
      <c r="B106" s="131">
        <v>481.42</v>
      </c>
      <c r="C106" s="131">
        <v>543.66999999999996</v>
      </c>
      <c r="D106" s="131">
        <v>7.06</v>
      </c>
    </row>
    <row r="107" spans="1:4">
      <c r="A107" s="135">
        <v>43991</v>
      </c>
      <c r="B107" s="131">
        <v>481.23</v>
      </c>
      <c r="C107" s="131">
        <v>542.15</v>
      </c>
      <c r="D107" s="131">
        <v>6.99</v>
      </c>
    </row>
    <row r="108" spans="1:4">
      <c r="A108" s="135">
        <v>43992</v>
      </c>
      <c r="B108" s="131">
        <v>481.03</v>
      </c>
      <c r="C108" s="131">
        <v>546.4</v>
      </c>
      <c r="D108" s="131">
        <v>6.99</v>
      </c>
    </row>
    <row r="109" spans="1:4">
      <c r="A109" s="135">
        <v>43993</v>
      </c>
      <c r="B109" s="131">
        <v>481.61</v>
      </c>
      <c r="C109" s="131">
        <v>548.16999999999996</v>
      </c>
      <c r="D109" s="131">
        <v>6.99</v>
      </c>
    </row>
    <row r="110" spans="1:4">
      <c r="A110" s="135">
        <v>43994</v>
      </c>
      <c r="B110" s="131">
        <v>481.79</v>
      </c>
      <c r="C110" s="131">
        <v>545.53</v>
      </c>
      <c r="D110" s="131">
        <v>6.93</v>
      </c>
    </row>
    <row r="111" spans="1:4">
      <c r="A111" s="135">
        <v>43997</v>
      </c>
      <c r="B111" s="131">
        <v>481.41</v>
      </c>
      <c r="C111" s="131">
        <v>541.59</v>
      </c>
      <c r="D111" s="131">
        <v>6.84</v>
      </c>
    </row>
    <row r="112" spans="1:4">
      <c r="A112" s="135">
        <v>43998</v>
      </c>
      <c r="B112" s="131">
        <v>481.27</v>
      </c>
      <c r="C112" s="131">
        <v>545.28</v>
      </c>
      <c r="D112" s="131">
        <v>6.9</v>
      </c>
    </row>
    <row r="113" spans="1:4">
      <c r="A113" s="135">
        <v>43999</v>
      </c>
      <c r="B113" s="131">
        <v>480.33</v>
      </c>
      <c r="C113" s="131">
        <v>539.51</v>
      </c>
      <c r="D113" s="131">
        <v>6.88</v>
      </c>
    </row>
    <row r="114" spans="1:4">
      <c r="A114" s="135">
        <v>44000</v>
      </c>
      <c r="B114" s="131">
        <v>479.93</v>
      </c>
      <c r="C114" s="131">
        <v>539.87</v>
      </c>
      <c r="D114" s="131">
        <v>6.93</v>
      </c>
    </row>
    <row r="115" spans="1:4">
      <c r="A115" s="135">
        <v>44001</v>
      </c>
      <c r="B115" s="131">
        <v>479.67</v>
      </c>
      <c r="C115" s="131">
        <v>537.80999999999995</v>
      </c>
      <c r="D115" s="131">
        <v>6.91</v>
      </c>
    </row>
    <row r="116" spans="1:4">
      <c r="A116" s="135">
        <v>44004</v>
      </c>
      <c r="B116" s="131">
        <v>478.99</v>
      </c>
      <c r="C116" s="131">
        <v>537.09</v>
      </c>
      <c r="D116" s="131">
        <v>6.9</v>
      </c>
    </row>
    <row r="117" spans="1:4">
      <c r="A117" s="135">
        <v>44005</v>
      </c>
      <c r="B117" s="131">
        <v>479.43</v>
      </c>
      <c r="C117" s="131">
        <v>541.13</v>
      </c>
      <c r="D117" s="131">
        <v>6.97</v>
      </c>
    </row>
    <row r="118" spans="1:4">
      <c r="A118" s="135">
        <v>44006</v>
      </c>
      <c r="B118" s="131">
        <v>480.08</v>
      </c>
      <c r="C118" s="131">
        <v>542.73</v>
      </c>
      <c r="D118" s="131">
        <v>6.95</v>
      </c>
    </row>
    <row r="119" spans="1:4">
      <c r="A119" s="135">
        <v>44007</v>
      </c>
      <c r="B119" s="131">
        <v>481.3</v>
      </c>
      <c r="C119" s="131">
        <v>540.36</v>
      </c>
      <c r="D119" s="131">
        <v>6.94</v>
      </c>
    </row>
    <row r="120" spans="1:4">
      <c r="A120" s="135">
        <v>44008</v>
      </c>
      <c r="B120" s="131">
        <v>481.94</v>
      </c>
      <c r="C120" s="131">
        <v>540.69000000000005</v>
      </c>
      <c r="D120" s="131">
        <v>6.95</v>
      </c>
    </row>
    <row r="121" spans="1:4">
      <c r="A121" s="135">
        <v>44011</v>
      </c>
      <c r="B121" s="131">
        <v>482.44</v>
      </c>
      <c r="C121" s="131">
        <v>543.85</v>
      </c>
      <c r="D121" s="131">
        <v>6.89</v>
      </c>
    </row>
    <row r="122" spans="1:4">
      <c r="A122" s="135">
        <v>44012</v>
      </c>
      <c r="B122" s="131">
        <v>482.36</v>
      </c>
      <c r="C122" s="131">
        <v>540.44000000000005</v>
      </c>
      <c r="D122" s="131">
        <v>6.81</v>
      </c>
    </row>
    <row r="123" spans="1:4">
      <c r="A123" s="135">
        <v>44013</v>
      </c>
      <c r="B123" s="131">
        <v>482.52</v>
      </c>
      <c r="C123" s="131">
        <v>540.76</v>
      </c>
      <c r="D123" s="131">
        <v>6.79</v>
      </c>
    </row>
    <row r="124" spans="1:4">
      <c r="A124" s="135">
        <v>44014</v>
      </c>
      <c r="B124" s="131">
        <v>483.36</v>
      </c>
      <c r="C124" s="131">
        <v>545.47</v>
      </c>
      <c r="D124" s="131">
        <v>6.88</v>
      </c>
    </row>
    <row r="125" spans="1:4">
      <c r="A125" s="135">
        <v>44015</v>
      </c>
      <c r="B125" s="131">
        <v>483.84</v>
      </c>
      <c r="C125" s="131">
        <v>543.29999999999995</v>
      </c>
      <c r="D125" s="131">
        <v>6.81</v>
      </c>
    </row>
    <row r="126" spans="1:4">
      <c r="A126" s="135">
        <v>44018</v>
      </c>
      <c r="B126" s="131">
        <v>484.35</v>
      </c>
      <c r="C126" s="131">
        <v>547.07000000000005</v>
      </c>
      <c r="D126" s="131">
        <v>6.74</v>
      </c>
    </row>
    <row r="127" spans="1:4">
      <c r="A127" s="135">
        <v>44019</v>
      </c>
      <c r="B127" s="131">
        <v>485.12</v>
      </c>
      <c r="C127" s="131">
        <v>546.91999999999996</v>
      </c>
      <c r="D127" s="131">
        <v>6.72</v>
      </c>
    </row>
    <row r="128" spans="1:4">
      <c r="A128" s="135">
        <v>44020</v>
      </c>
      <c r="B128" s="131">
        <v>485.74</v>
      </c>
      <c r="C128" s="131">
        <v>547.57000000000005</v>
      </c>
      <c r="D128" s="131">
        <v>6.82</v>
      </c>
    </row>
    <row r="129" spans="1:4">
      <c r="A129" s="135">
        <v>44021</v>
      </c>
      <c r="B129" s="131">
        <v>486.6</v>
      </c>
      <c r="C129" s="131">
        <v>551.22</v>
      </c>
      <c r="D129" s="131">
        <v>6.87</v>
      </c>
    </row>
    <row r="130" spans="1:4">
      <c r="A130" s="135">
        <v>44022</v>
      </c>
      <c r="B130" s="131">
        <v>486.73</v>
      </c>
      <c r="C130" s="131">
        <v>549.62</v>
      </c>
      <c r="D130" s="131">
        <v>6.84</v>
      </c>
    </row>
    <row r="131" spans="1:4">
      <c r="A131" s="135">
        <v>44025</v>
      </c>
      <c r="B131" s="131">
        <v>486.54</v>
      </c>
      <c r="C131" s="131">
        <v>550.71</v>
      </c>
      <c r="D131" s="131">
        <v>6.86</v>
      </c>
    </row>
    <row r="132" spans="1:4">
      <c r="A132" s="135">
        <v>44026</v>
      </c>
      <c r="B132" s="131">
        <v>485.62</v>
      </c>
      <c r="C132" s="131">
        <v>551.66</v>
      </c>
      <c r="D132" s="131">
        <v>6.82</v>
      </c>
    </row>
    <row r="133" spans="1:4">
      <c r="A133" s="135">
        <v>44027</v>
      </c>
      <c r="B133" s="131">
        <v>484.5</v>
      </c>
      <c r="C133" s="131">
        <v>553.64</v>
      </c>
      <c r="D133" s="131">
        <v>6.83</v>
      </c>
    </row>
    <row r="134" spans="1:4">
      <c r="A134" s="135">
        <v>44028</v>
      </c>
      <c r="B134" s="131">
        <v>483.64</v>
      </c>
      <c r="C134" s="131">
        <v>550.33000000000004</v>
      </c>
      <c r="D134" s="131">
        <v>6.79</v>
      </c>
    </row>
    <row r="135" spans="1:4">
      <c r="A135" s="135">
        <v>44029</v>
      </c>
      <c r="B135" s="131">
        <v>482.62</v>
      </c>
      <c r="C135" s="131">
        <v>550.77</v>
      </c>
      <c r="D135" s="131">
        <v>6.72</v>
      </c>
    </row>
    <row r="136" spans="1:4">
      <c r="A136" s="135">
        <v>44032</v>
      </c>
      <c r="B136" s="131">
        <v>482.81</v>
      </c>
      <c r="C136" s="131">
        <v>553.05999999999995</v>
      </c>
      <c r="D136" s="131">
        <v>6.73</v>
      </c>
    </row>
    <row r="137" spans="1:4">
      <c r="A137" s="135">
        <v>44033</v>
      </c>
      <c r="B137" s="131">
        <v>483.7</v>
      </c>
      <c r="C137" s="131">
        <v>553.59</v>
      </c>
      <c r="D137" s="131">
        <v>6.83</v>
      </c>
    </row>
    <row r="138" spans="1:4">
      <c r="A138" s="135">
        <v>44034</v>
      </c>
      <c r="B138" s="131">
        <v>484.16</v>
      </c>
      <c r="C138" s="131">
        <v>558.96</v>
      </c>
      <c r="D138" s="131">
        <v>6.83</v>
      </c>
    </row>
    <row r="139" spans="1:4">
      <c r="A139" s="135">
        <v>44035</v>
      </c>
      <c r="B139" s="131">
        <v>485.19</v>
      </c>
      <c r="C139" s="131">
        <v>562.42999999999995</v>
      </c>
      <c r="D139" s="131">
        <v>6.82</v>
      </c>
    </row>
    <row r="140" spans="1:4">
      <c r="A140" s="135">
        <v>44036</v>
      </c>
      <c r="B140" s="131">
        <v>485.29</v>
      </c>
      <c r="C140" s="131">
        <v>562.79</v>
      </c>
      <c r="D140" s="131">
        <v>6.8</v>
      </c>
    </row>
    <row r="141" spans="1:4">
      <c r="A141" s="135">
        <v>44039</v>
      </c>
      <c r="B141" s="131">
        <v>484.97</v>
      </c>
      <c r="C141" s="131">
        <v>567.71</v>
      </c>
      <c r="D141" s="131">
        <v>6.78</v>
      </c>
    </row>
    <row r="142" spans="1:4">
      <c r="A142" s="135">
        <v>44040</v>
      </c>
      <c r="B142" s="131">
        <v>484.64</v>
      </c>
      <c r="C142" s="131">
        <v>568.29</v>
      </c>
      <c r="D142" s="131">
        <v>6.71</v>
      </c>
    </row>
    <row r="143" spans="1:4">
      <c r="A143" s="135">
        <v>44041</v>
      </c>
      <c r="B143" s="131">
        <v>484.42</v>
      </c>
      <c r="C143" s="131">
        <v>569.24</v>
      </c>
      <c r="D143" s="131">
        <v>6.69</v>
      </c>
    </row>
    <row r="144" spans="1:4">
      <c r="A144" s="135">
        <v>44042</v>
      </c>
      <c r="B144" s="131">
        <v>485.16</v>
      </c>
      <c r="C144" s="131">
        <v>570.26</v>
      </c>
      <c r="D144" s="131">
        <v>6.6</v>
      </c>
    </row>
    <row r="145" spans="1:4">
      <c r="A145" s="135">
        <v>44043</v>
      </c>
      <c r="B145" s="131">
        <v>485.33</v>
      </c>
      <c r="C145" s="131">
        <v>575.46</v>
      </c>
      <c r="D145" s="131">
        <v>6.57</v>
      </c>
    </row>
    <row r="146" spans="1:4">
      <c r="A146" s="135">
        <v>44046</v>
      </c>
      <c r="B146" s="131">
        <v>485.83</v>
      </c>
      <c r="C146" s="131">
        <v>570.55999999999995</v>
      </c>
      <c r="D146" s="131">
        <v>6.57</v>
      </c>
    </row>
    <row r="147" spans="1:4">
      <c r="A147" s="135">
        <v>44047</v>
      </c>
      <c r="B147" s="131">
        <v>485.66</v>
      </c>
      <c r="C147" s="131">
        <v>572.79</v>
      </c>
      <c r="D147" s="131">
        <v>6.59</v>
      </c>
    </row>
    <row r="148" spans="1:4">
      <c r="A148" s="135">
        <v>44048</v>
      </c>
      <c r="B148" s="131">
        <v>485.52</v>
      </c>
      <c r="C148" s="131">
        <v>575.63</v>
      </c>
      <c r="D148" s="131">
        <v>6.66</v>
      </c>
    </row>
    <row r="149" spans="1:4">
      <c r="A149" s="135">
        <v>44049</v>
      </c>
      <c r="B149" s="131">
        <v>485.18</v>
      </c>
      <c r="C149" s="131">
        <v>575.37</v>
      </c>
      <c r="D149" s="131">
        <v>6.62</v>
      </c>
    </row>
    <row r="150" spans="1:4">
      <c r="A150" s="135">
        <v>44050</v>
      </c>
      <c r="B150" s="131">
        <v>485</v>
      </c>
      <c r="C150" s="131">
        <v>573.16999999999996</v>
      </c>
      <c r="D150" s="131">
        <v>6.58</v>
      </c>
    </row>
    <row r="151" spans="1:4">
      <c r="A151" s="135">
        <v>44053</v>
      </c>
      <c r="B151" s="131">
        <v>485.23</v>
      </c>
      <c r="C151" s="131">
        <v>570.67999999999995</v>
      </c>
      <c r="D151" s="131">
        <v>6.59</v>
      </c>
    </row>
    <row r="152" spans="1:4">
      <c r="A152" s="135">
        <v>44054</v>
      </c>
      <c r="B152" s="131">
        <v>485.32</v>
      </c>
      <c r="C152" s="131">
        <v>572.14</v>
      </c>
      <c r="D152" s="131">
        <v>6.66</v>
      </c>
    </row>
    <row r="153" spans="1:4">
      <c r="A153" s="135">
        <v>44055</v>
      </c>
      <c r="B153" s="131">
        <v>485</v>
      </c>
      <c r="C153" s="131">
        <v>570.6</v>
      </c>
      <c r="D153" s="131">
        <v>6.64</v>
      </c>
    </row>
    <row r="154" spans="1:4">
      <c r="A154" s="135">
        <v>44056</v>
      </c>
      <c r="B154" s="131">
        <v>485.17</v>
      </c>
      <c r="C154" s="131">
        <v>574.15</v>
      </c>
      <c r="D154" s="131">
        <v>6.6</v>
      </c>
    </row>
    <row r="155" spans="1:4">
      <c r="A155" s="135">
        <v>44057</v>
      </c>
      <c r="B155" s="131">
        <v>484.83</v>
      </c>
      <c r="C155" s="131">
        <v>571.91</v>
      </c>
      <c r="D155" s="131">
        <v>6.61</v>
      </c>
    </row>
    <row r="156" spans="1:4">
      <c r="A156" s="135">
        <v>44060</v>
      </c>
      <c r="B156" s="131">
        <v>484.65</v>
      </c>
      <c r="C156" s="131">
        <v>574.5</v>
      </c>
      <c r="D156" s="131">
        <v>6.6</v>
      </c>
    </row>
    <row r="157" spans="1:4">
      <c r="A157" s="135">
        <v>44061</v>
      </c>
      <c r="B157" s="131">
        <v>484.21</v>
      </c>
      <c r="C157" s="131">
        <v>576.26</v>
      </c>
      <c r="D157" s="131">
        <v>6.62</v>
      </c>
    </row>
    <row r="158" spans="1:4">
      <c r="A158" s="135">
        <v>44062</v>
      </c>
      <c r="B158" s="131">
        <v>484.3</v>
      </c>
      <c r="C158" s="131">
        <v>578.21</v>
      </c>
      <c r="D158" s="131">
        <v>6.6</v>
      </c>
    </row>
    <row r="159" spans="1:4">
      <c r="A159" s="135">
        <v>44063</v>
      </c>
      <c r="B159" s="131">
        <v>484.72</v>
      </c>
      <c r="C159" s="131">
        <v>573.71</v>
      </c>
      <c r="D159" s="131">
        <v>6.56</v>
      </c>
    </row>
    <row r="160" spans="1:4">
      <c r="A160" s="135">
        <v>44064</v>
      </c>
      <c r="B160" s="131">
        <v>485.05</v>
      </c>
      <c r="C160" s="131">
        <v>572.94000000000005</v>
      </c>
      <c r="D160" s="131">
        <v>6.53</v>
      </c>
    </row>
    <row r="161" spans="1:4">
      <c r="A161" s="135">
        <v>44067</v>
      </c>
      <c r="B161" s="131">
        <v>485.25</v>
      </c>
      <c r="C161" s="131">
        <v>574.20000000000005</v>
      </c>
      <c r="D161" s="131">
        <v>6.54</v>
      </c>
    </row>
    <row r="162" spans="1:4">
      <c r="A162" s="135">
        <v>44068</v>
      </c>
      <c r="B162" s="131">
        <v>485.71</v>
      </c>
      <c r="C162" s="131">
        <v>574.5</v>
      </c>
      <c r="D162" s="131">
        <v>6.5</v>
      </c>
    </row>
    <row r="163" spans="1:4">
      <c r="A163" s="135">
        <v>44069</v>
      </c>
      <c r="B163" s="131">
        <v>487.17</v>
      </c>
      <c r="C163" s="131">
        <v>575.69000000000005</v>
      </c>
      <c r="D163" s="131">
        <v>6.43</v>
      </c>
    </row>
    <row r="164" spans="1:4">
      <c r="A164" s="135">
        <v>44070</v>
      </c>
      <c r="B164" s="131">
        <v>487.03</v>
      </c>
      <c r="C164" s="131">
        <v>575.91</v>
      </c>
      <c r="D164" s="131">
        <v>6.49</v>
      </c>
    </row>
    <row r="165" spans="1:4">
      <c r="A165" s="135">
        <v>44071</v>
      </c>
      <c r="B165" s="131">
        <v>487.24</v>
      </c>
      <c r="C165" s="131">
        <v>579.23</v>
      </c>
      <c r="D165" s="131">
        <v>6.54</v>
      </c>
    </row>
    <row r="166" spans="1:4">
      <c r="A166" s="135">
        <v>44074</v>
      </c>
      <c r="B166" s="131">
        <v>487.2</v>
      </c>
      <c r="C166" s="131">
        <v>580.54999999999995</v>
      </c>
      <c r="D166" s="131">
        <v>6.61</v>
      </c>
    </row>
    <row r="167" spans="1:4">
      <c r="A167" s="135">
        <v>44075</v>
      </c>
      <c r="B167" s="131">
        <v>486.86</v>
      </c>
      <c r="C167" s="131">
        <v>583.01</v>
      </c>
      <c r="D167" s="131">
        <v>6.6</v>
      </c>
    </row>
    <row r="168" spans="1:4">
      <c r="A168" s="135">
        <v>44076</v>
      </c>
      <c r="B168" s="131">
        <v>487.29</v>
      </c>
      <c r="C168" s="131">
        <v>578.51</v>
      </c>
      <c r="D168" s="131">
        <v>6.59</v>
      </c>
    </row>
    <row r="169" spans="1:4">
      <c r="A169" s="135">
        <v>44077</v>
      </c>
      <c r="B169" s="131">
        <v>487.48</v>
      </c>
      <c r="C169" s="131">
        <v>576.35</v>
      </c>
      <c r="D169" s="131">
        <v>6.47</v>
      </c>
    </row>
    <row r="170" spans="1:4">
      <c r="A170" s="135">
        <v>44078</v>
      </c>
      <c r="B170" s="131">
        <v>488</v>
      </c>
      <c r="C170" s="131">
        <v>578.42999999999995</v>
      </c>
      <c r="D170" s="131">
        <v>6.51</v>
      </c>
    </row>
    <row r="171" spans="1:4">
      <c r="A171" s="135">
        <v>44081</v>
      </c>
      <c r="B171" s="131">
        <v>488.12</v>
      </c>
      <c r="C171" s="131">
        <v>577.25</v>
      </c>
      <c r="D171" s="131">
        <v>6.42</v>
      </c>
    </row>
    <row r="172" spans="1:4">
      <c r="A172" s="135">
        <v>44082</v>
      </c>
      <c r="B172" s="131">
        <v>488.57</v>
      </c>
      <c r="C172" s="131">
        <v>575.88</v>
      </c>
      <c r="D172" s="131">
        <v>6.39</v>
      </c>
    </row>
    <row r="173" spans="1:4">
      <c r="A173" s="135">
        <v>44083</v>
      </c>
      <c r="B173" s="131">
        <v>488.81</v>
      </c>
      <c r="C173" s="131">
        <v>575.08000000000004</v>
      </c>
      <c r="D173" s="131">
        <v>6.44</v>
      </c>
    </row>
    <row r="174" spans="1:4">
      <c r="A174" s="135">
        <v>44084</v>
      </c>
      <c r="B174" s="131">
        <v>488.33</v>
      </c>
      <c r="C174" s="131">
        <v>578.09</v>
      </c>
      <c r="D174" s="131">
        <v>6.48</v>
      </c>
    </row>
    <row r="175" spans="1:4">
      <c r="A175" s="135">
        <v>44085</v>
      </c>
      <c r="B175" s="131">
        <v>487.67</v>
      </c>
      <c r="C175" s="131">
        <v>579.01</v>
      </c>
      <c r="D175" s="131">
        <v>6.51</v>
      </c>
    </row>
    <row r="176" spans="1:4">
      <c r="A176" s="135">
        <v>44088</v>
      </c>
      <c r="B176" s="131">
        <v>486.37</v>
      </c>
      <c r="C176" s="131">
        <v>576.64</v>
      </c>
      <c r="D176" s="131">
        <v>6.46</v>
      </c>
    </row>
    <row r="177" spans="1:4">
      <c r="A177" s="135">
        <v>44089</v>
      </c>
      <c r="B177" s="131">
        <v>485.31</v>
      </c>
      <c r="C177" s="131">
        <v>576.6</v>
      </c>
      <c r="D177" s="131">
        <v>6.46</v>
      </c>
    </row>
    <row r="178" spans="1:4">
      <c r="A178" s="135">
        <v>44090</v>
      </c>
      <c r="B178" s="131">
        <v>484.93</v>
      </c>
      <c r="C178" s="131">
        <v>575.95000000000005</v>
      </c>
      <c r="D178" s="131">
        <v>6.49</v>
      </c>
    </row>
    <row r="179" spans="1:4">
      <c r="A179" s="135">
        <v>44091</v>
      </c>
      <c r="B179" s="131">
        <v>484.4</v>
      </c>
      <c r="C179" s="131">
        <v>571.59</v>
      </c>
      <c r="D179" s="131">
        <v>6.46</v>
      </c>
    </row>
    <row r="180" spans="1:4">
      <c r="A180" s="135">
        <v>44092</v>
      </c>
      <c r="B180" s="131">
        <v>485.26</v>
      </c>
      <c r="C180" s="131">
        <v>574.98</v>
      </c>
      <c r="D180" s="131">
        <v>6.46</v>
      </c>
    </row>
    <row r="181" spans="1:4">
      <c r="A181" s="135">
        <v>44096</v>
      </c>
      <c r="B181" s="131">
        <v>485.29</v>
      </c>
      <c r="C181" s="131">
        <v>569.58000000000004</v>
      </c>
      <c r="D181" s="131">
        <v>6.39</v>
      </c>
    </row>
    <row r="182" spans="1:4">
      <c r="A182" s="135">
        <v>44097</v>
      </c>
      <c r="B182" s="131">
        <v>485.42</v>
      </c>
      <c r="C182" s="131">
        <v>568.62</v>
      </c>
      <c r="D182" s="131">
        <v>6.36</v>
      </c>
    </row>
    <row r="183" spans="1:4">
      <c r="A183" s="135">
        <v>44098</v>
      </c>
      <c r="B183" s="131">
        <v>485.32</v>
      </c>
      <c r="C183" s="131">
        <v>565.05999999999995</v>
      </c>
      <c r="D183" s="131">
        <v>6.28</v>
      </c>
    </row>
    <row r="184" spans="1:4">
      <c r="A184" s="135">
        <v>44099</v>
      </c>
      <c r="B184" s="131">
        <v>485.27</v>
      </c>
      <c r="C184" s="131">
        <v>565.04999999999995</v>
      </c>
      <c r="D184" s="131">
        <v>6.28</v>
      </c>
    </row>
    <row r="185" spans="1:4">
      <c r="A185" s="135">
        <v>44102</v>
      </c>
      <c r="B185" s="131">
        <v>485.66</v>
      </c>
      <c r="C185" s="131">
        <v>565.54999999999995</v>
      </c>
      <c r="D185" s="131">
        <v>6.16</v>
      </c>
    </row>
    <row r="186" spans="1:4">
      <c r="A186" s="135">
        <v>44103</v>
      </c>
      <c r="B186" s="131">
        <v>487.62</v>
      </c>
      <c r="C186" s="131">
        <v>570.03</v>
      </c>
      <c r="D186" s="131">
        <v>6.14</v>
      </c>
    </row>
    <row r="187" spans="1:4">
      <c r="A187" s="135">
        <v>44104</v>
      </c>
      <c r="B187" s="131">
        <v>488.41</v>
      </c>
      <c r="C187" s="131">
        <v>571.78</v>
      </c>
      <c r="D187" s="131">
        <v>6.24</v>
      </c>
    </row>
    <row r="188" spans="1:4">
      <c r="A188" s="135">
        <v>44105</v>
      </c>
      <c r="B188" s="132">
        <v>488.58</v>
      </c>
      <c r="C188" s="132">
        <v>573.92999999999995</v>
      </c>
      <c r="D188" s="132">
        <v>6.32</v>
      </c>
    </row>
    <row r="189" spans="1:4">
      <c r="A189" s="135">
        <v>44106</v>
      </c>
      <c r="B189" s="132">
        <v>488.6</v>
      </c>
      <c r="C189" s="132">
        <v>572.54</v>
      </c>
      <c r="D189" s="132">
        <v>6.22</v>
      </c>
    </row>
    <row r="190" spans="1:4">
      <c r="A190" s="135">
        <v>44109</v>
      </c>
      <c r="B190" s="132">
        <v>488.59</v>
      </c>
      <c r="C190" s="132">
        <v>574.39</v>
      </c>
      <c r="D190" s="132">
        <v>6.24</v>
      </c>
    </row>
    <row r="191" spans="1:4">
      <c r="A191" s="135">
        <v>44110</v>
      </c>
      <c r="B191" s="132">
        <v>490.14</v>
      </c>
      <c r="C191" s="132">
        <v>577.29</v>
      </c>
      <c r="D191" s="132">
        <v>6.25</v>
      </c>
    </row>
    <row r="192" spans="1:4">
      <c r="A192" s="135">
        <v>44111</v>
      </c>
      <c r="B192" s="132">
        <v>490.17</v>
      </c>
      <c r="C192" s="132">
        <v>576.34</v>
      </c>
      <c r="D192" s="132">
        <v>6.26</v>
      </c>
    </row>
    <row r="193" spans="1:4">
      <c r="A193" s="135">
        <v>44112</v>
      </c>
      <c r="B193" s="132">
        <v>491.15</v>
      </c>
      <c r="C193" s="132">
        <v>577.45000000000005</v>
      </c>
      <c r="D193" s="132">
        <v>6.3</v>
      </c>
    </row>
    <row r="194" spans="1:4">
      <c r="A194" s="135">
        <v>44113</v>
      </c>
      <c r="B194" s="132">
        <v>490.95</v>
      </c>
      <c r="C194" s="132">
        <v>579.03</v>
      </c>
      <c r="D194" s="132">
        <v>6.36</v>
      </c>
    </row>
    <row r="195" spans="1:4">
      <c r="A195" s="135">
        <v>44116</v>
      </c>
      <c r="B195" s="132">
        <v>489.65</v>
      </c>
      <c r="C195" s="132">
        <v>577.92999999999995</v>
      </c>
      <c r="D195" s="132">
        <v>6.35</v>
      </c>
    </row>
    <row r="196" spans="1:4">
      <c r="A196" s="135">
        <v>44117</v>
      </c>
      <c r="B196" s="132">
        <v>490.99</v>
      </c>
      <c r="C196" s="132">
        <v>578.73</v>
      </c>
      <c r="D196" s="132">
        <v>6.37</v>
      </c>
    </row>
    <row r="197" spans="1:4">
      <c r="A197" s="135">
        <v>44118</v>
      </c>
      <c r="B197" s="132">
        <v>491.34</v>
      </c>
      <c r="C197" s="132">
        <v>576.44000000000005</v>
      </c>
      <c r="D197" s="132">
        <v>6.36</v>
      </c>
    </row>
    <row r="198" spans="1:4">
      <c r="A198" s="135">
        <v>44119</v>
      </c>
      <c r="B198" s="132">
        <v>491.68</v>
      </c>
      <c r="C198" s="132">
        <v>575.80999999999995</v>
      </c>
      <c r="D198" s="132">
        <v>6.3</v>
      </c>
    </row>
    <row r="199" spans="1:4">
      <c r="A199" s="135">
        <v>44120</v>
      </c>
      <c r="B199" s="132">
        <v>492.15</v>
      </c>
      <c r="C199" s="132">
        <v>576.26</v>
      </c>
      <c r="D199" s="132">
        <v>6.29</v>
      </c>
    </row>
    <row r="200" spans="1:4">
      <c r="A200" s="135">
        <v>44123</v>
      </c>
      <c r="B200" s="132">
        <v>492.4</v>
      </c>
      <c r="C200" s="132">
        <v>578.91</v>
      </c>
      <c r="D200" s="132">
        <v>6.34</v>
      </c>
    </row>
    <row r="201" spans="1:4">
      <c r="A201" s="135">
        <v>44124</v>
      </c>
      <c r="B201" s="132">
        <v>493.33</v>
      </c>
      <c r="C201" s="132">
        <v>582.42999999999995</v>
      </c>
      <c r="D201" s="132">
        <v>6.33</v>
      </c>
    </row>
    <row r="202" spans="1:4">
      <c r="A202" s="135">
        <v>44125</v>
      </c>
      <c r="B202" s="132">
        <v>494.37</v>
      </c>
      <c r="C202" s="132">
        <v>585.48</v>
      </c>
      <c r="D202" s="132">
        <v>6.41</v>
      </c>
    </row>
    <row r="203" spans="1:4">
      <c r="A203" s="135">
        <v>44126</v>
      </c>
      <c r="B203" s="132">
        <v>494.31</v>
      </c>
      <c r="C203" s="132">
        <v>584.77</v>
      </c>
      <c r="D203" s="132">
        <v>6.42</v>
      </c>
    </row>
    <row r="204" spans="1:4">
      <c r="A204" s="135">
        <v>44127</v>
      </c>
      <c r="B204" s="132">
        <v>494.01</v>
      </c>
      <c r="C204" s="132">
        <v>585.25</v>
      </c>
      <c r="D204" s="132">
        <v>6.47</v>
      </c>
    </row>
    <row r="205" spans="1:4">
      <c r="A205" s="135">
        <v>44130</v>
      </c>
      <c r="B205" s="132">
        <v>493.24</v>
      </c>
      <c r="C205" s="132">
        <v>582.41999999999996</v>
      </c>
      <c r="D205" s="132">
        <v>6.45</v>
      </c>
    </row>
    <row r="206" spans="1:4">
      <c r="A206" s="135">
        <v>44131</v>
      </c>
      <c r="B206" s="132">
        <v>493.18</v>
      </c>
      <c r="C206" s="132">
        <v>582.25</v>
      </c>
      <c r="D206" s="132">
        <v>6.44</v>
      </c>
    </row>
    <row r="207" spans="1:4">
      <c r="A207" s="135">
        <v>44132</v>
      </c>
      <c r="B207" s="132">
        <v>492.71</v>
      </c>
      <c r="C207" s="132">
        <v>578.69000000000005</v>
      </c>
      <c r="D207" s="132">
        <v>6.31</v>
      </c>
    </row>
    <row r="208" spans="1:4">
      <c r="A208" s="135">
        <v>44133</v>
      </c>
      <c r="B208" s="132">
        <v>493.15</v>
      </c>
      <c r="C208" s="132">
        <v>578.32000000000005</v>
      </c>
      <c r="D208" s="132">
        <v>6.21</v>
      </c>
    </row>
    <row r="209" spans="1:4">
      <c r="A209" s="135">
        <v>44134</v>
      </c>
      <c r="B209" s="132">
        <v>493.6</v>
      </c>
      <c r="C209" s="132">
        <v>576.08000000000004</v>
      </c>
      <c r="D209" s="132">
        <v>6.24</v>
      </c>
    </row>
    <row r="210" spans="1:4">
      <c r="A210" s="135">
        <v>44137</v>
      </c>
      <c r="B210" s="132">
        <v>493.76</v>
      </c>
      <c r="C210" s="132">
        <v>574.79</v>
      </c>
      <c r="D210" s="132">
        <v>6.15</v>
      </c>
    </row>
    <row r="211" spans="1:4">
      <c r="A211" s="135">
        <v>44138</v>
      </c>
      <c r="B211" s="132">
        <v>493.66</v>
      </c>
      <c r="C211" s="132">
        <v>577.34</v>
      </c>
      <c r="D211" s="132">
        <v>6.2</v>
      </c>
    </row>
    <row r="212" spans="1:4">
      <c r="A212" s="135">
        <v>44139</v>
      </c>
      <c r="B212" s="132">
        <v>493.5</v>
      </c>
      <c r="C212" s="132">
        <v>576.11</v>
      </c>
      <c r="D212" s="132">
        <v>6.23</v>
      </c>
    </row>
    <row r="213" spans="1:4">
      <c r="A213" s="135">
        <v>44140</v>
      </c>
      <c r="B213" s="132">
        <v>493.87</v>
      </c>
      <c r="C213" s="132">
        <v>582.32000000000005</v>
      </c>
      <c r="D213" s="132">
        <v>6.35</v>
      </c>
    </row>
    <row r="214" spans="1:4">
      <c r="A214" s="135">
        <v>44141</v>
      </c>
      <c r="B214" s="132">
        <v>493.74</v>
      </c>
      <c r="C214" s="132">
        <v>585.17999999999995</v>
      </c>
      <c r="D214" s="132">
        <v>6.36</v>
      </c>
    </row>
    <row r="215" spans="1:4">
      <c r="A215" s="135">
        <v>44144</v>
      </c>
      <c r="B215" s="132">
        <v>493.75</v>
      </c>
      <c r="C215" s="132">
        <v>586.23</v>
      </c>
      <c r="D215" s="132">
        <v>6.4</v>
      </c>
    </row>
    <row r="216" spans="1:4">
      <c r="A216" s="135">
        <v>44145</v>
      </c>
      <c r="B216" s="132">
        <v>494.13</v>
      </c>
      <c r="C216" s="132">
        <v>583.37</v>
      </c>
      <c r="D216" s="132">
        <v>6.48</v>
      </c>
    </row>
    <row r="217" spans="1:4">
      <c r="A217" s="135">
        <v>44146</v>
      </c>
      <c r="B217" s="132">
        <v>494.76</v>
      </c>
      <c r="C217" s="132">
        <v>583.47</v>
      </c>
      <c r="D217" s="132">
        <v>6.5</v>
      </c>
    </row>
    <row r="218" spans="1:4">
      <c r="A218" s="135">
        <v>44147</v>
      </c>
      <c r="B218" s="132">
        <v>495.58</v>
      </c>
      <c r="C218" s="132">
        <v>585.28</v>
      </c>
      <c r="D218" s="132">
        <v>6.45</v>
      </c>
    </row>
    <row r="219" spans="1:4">
      <c r="A219" s="135">
        <v>44148</v>
      </c>
      <c r="B219" s="132">
        <v>495.94</v>
      </c>
      <c r="C219" s="132">
        <v>586.6</v>
      </c>
      <c r="D219" s="132">
        <v>6.42</v>
      </c>
    </row>
    <row r="220" spans="1:4">
      <c r="A220" s="135">
        <v>44151</v>
      </c>
      <c r="B220" s="132">
        <v>497.14</v>
      </c>
      <c r="C220" s="132">
        <v>588.86</v>
      </c>
      <c r="D220" s="132">
        <v>6.47</v>
      </c>
    </row>
    <row r="221" spans="1:4">
      <c r="A221" s="135">
        <v>44152</v>
      </c>
      <c r="B221" s="132">
        <v>497.38</v>
      </c>
      <c r="C221" s="132">
        <v>590.24</v>
      </c>
      <c r="D221" s="132">
        <v>6.49</v>
      </c>
    </row>
    <row r="222" spans="1:4">
      <c r="A222" s="135">
        <v>44153</v>
      </c>
      <c r="B222" s="132">
        <v>498.8</v>
      </c>
      <c r="C222" s="132">
        <v>592.87</v>
      </c>
      <c r="D222" s="132">
        <v>6.59</v>
      </c>
    </row>
    <row r="223" spans="1:4">
      <c r="A223" s="135">
        <v>44154</v>
      </c>
      <c r="B223" s="132">
        <v>500.82</v>
      </c>
      <c r="C223" s="132">
        <v>592.47</v>
      </c>
      <c r="D223" s="132">
        <v>6.55</v>
      </c>
    </row>
    <row r="224" spans="1:4">
      <c r="A224" s="135">
        <v>44155</v>
      </c>
      <c r="B224" s="132">
        <v>503.22</v>
      </c>
      <c r="C224" s="132">
        <v>596.72</v>
      </c>
      <c r="D224" s="132">
        <v>6.6</v>
      </c>
    </row>
    <row r="225" spans="1:4">
      <c r="A225" s="135">
        <v>44158</v>
      </c>
      <c r="B225" s="132">
        <v>505.32</v>
      </c>
      <c r="C225" s="132">
        <v>600.12</v>
      </c>
      <c r="D225" s="132">
        <v>6.66</v>
      </c>
    </row>
    <row r="226" spans="1:4">
      <c r="A226" s="135">
        <v>44159</v>
      </c>
      <c r="B226" s="132">
        <v>512.30999999999995</v>
      </c>
      <c r="C226" s="132">
        <v>608.83000000000004</v>
      </c>
      <c r="D226" s="132">
        <v>6.75</v>
      </c>
    </row>
    <row r="227" spans="1:4">
      <c r="A227" s="135">
        <v>44160</v>
      </c>
      <c r="B227" s="132">
        <v>511.69</v>
      </c>
      <c r="C227" s="132">
        <v>609.05999999999995</v>
      </c>
      <c r="D227" s="132">
        <v>6.78</v>
      </c>
    </row>
    <row r="228" spans="1:4">
      <c r="A228" s="135">
        <v>44161</v>
      </c>
      <c r="B228" s="132">
        <v>508.12</v>
      </c>
      <c r="C228" s="132">
        <v>604.82000000000005</v>
      </c>
      <c r="D228" s="132">
        <v>6.72</v>
      </c>
    </row>
    <row r="229" spans="1:4">
      <c r="A229" s="135">
        <v>44162</v>
      </c>
      <c r="B229" s="132">
        <v>508.21</v>
      </c>
      <c r="C229" s="132">
        <v>605.94000000000005</v>
      </c>
      <c r="D229" s="132">
        <v>6.7</v>
      </c>
    </row>
    <row r="230" spans="1:4">
      <c r="A230" s="135">
        <v>44165</v>
      </c>
      <c r="B230" s="132">
        <v>506.4</v>
      </c>
      <c r="C230" s="132">
        <v>606.82000000000005</v>
      </c>
      <c r="D230" s="132">
        <v>6.65</v>
      </c>
    </row>
    <row r="231" spans="1:4">
      <c r="A231" s="135">
        <v>44166</v>
      </c>
      <c r="B231" s="132">
        <v>506.98</v>
      </c>
      <c r="C231" s="132">
        <v>607.41</v>
      </c>
      <c r="D231" s="132">
        <v>6.66</v>
      </c>
    </row>
    <row r="232" spans="1:4">
      <c r="A232" s="135">
        <v>44167</v>
      </c>
      <c r="B232" s="132">
        <v>509.14</v>
      </c>
      <c r="C232" s="132">
        <v>613.77</v>
      </c>
      <c r="D232" s="132">
        <v>6.73</v>
      </c>
    </row>
    <row r="233" spans="1:4">
      <c r="A233" s="135">
        <v>44168</v>
      </c>
      <c r="B233" s="132">
        <v>510</v>
      </c>
      <c r="C233" s="132">
        <v>617.61</v>
      </c>
      <c r="D233" s="132">
        <v>6.79</v>
      </c>
    </row>
    <row r="234" spans="1:4">
      <c r="A234" s="135">
        <v>44169</v>
      </c>
      <c r="B234" s="132">
        <v>511.25</v>
      </c>
      <c r="C234" s="132">
        <v>622.14</v>
      </c>
      <c r="D234" s="132">
        <v>6.88</v>
      </c>
    </row>
    <row r="235" spans="1:4">
      <c r="A235" s="135">
        <v>44172</v>
      </c>
      <c r="B235" s="132">
        <v>512.54</v>
      </c>
      <c r="C235" s="132">
        <v>619.76</v>
      </c>
      <c r="D235" s="132">
        <v>6.89</v>
      </c>
    </row>
    <row r="236" spans="1:4">
      <c r="A236" s="135">
        <v>44173</v>
      </c>
      <c r="B236" s="132">
        <v>514.13</v>
      </c>
      <c r="C236" s="132">
        <v>623.74</v>
      </c>
      <c r="D236" s="132">
        <v>7.03</v>
      </c>
    </row>
    <row r="237" spans="1:4">
      <c r="A237" s="135">
        <v>44174</v>
      </c>
      <c r="B237" s="132">
        <v>515.48</v>
      </c>
      <c r="C237" s="132">
        <v>624.97</v>
      </c>
      <c r="D237" s="132">
        <v>7.03</v>
      </c>
    </row>
    <row r="238" spans="1:4">
      <c r="A238" s="135">
        <v>44175</v>
      </c>
      <c r="B238" s="132">
        <v>518.77</v>
      </c>
      <c r="C238" s="132">
        <v>627.91999999999996</v>
      </c>
      <c r="D238" s="132">
        <v>7.06</v>
      </c>
    </row>
    <row r="239" spans="1:4">
      <c r="A239" s="135">
        <v>44176</v>
      </c>
      <c r="B239" s="132">
        <v>520.62</v>
      </c>
      <c r="C239" s="132">
        <v>630.94000000000005</v>
      </c>
      <c r="D239" s="132">
        <v>7.11</v>
      </c>
    </row>
    <row r="240" spans="1:4">
      <c r="A240" s="135">
        <v>44179</v>
      </c>
      <c r="B240" s="132">
        <v>522.46</v>
      </c>
      <c r="C240" s="132">
        <v>635</v>
      </c>
      <c r="D240" s="132">
        <v>7.16</v>
      </c>
    </row>
    <row r="241" spans="1:4">
      <c r="A241" s="135">
        <v>44180</v>
      </c>
      <c r="B241" s="132">
        <v>525.09</v>
      </c>
      <c r="C241" s="132">
        <v>638.35</v>
      </c>
      <c r="D241" s="132">
        <v>7.15</v>
      </c>
    </row>
    <row r="242" spans="1:4">
      <c r="A242" s="135">
        <v>44181</v>
      </c>
      <c r="B242" s="132">
        <v>524.9</v>
      </c>
      <c r="C242" s="132">
        <v>640.64</v>
      </c>
      <c r="D242" s="132">
        <v>7.16</v>
      </c>
    </row>
    <row r="243" spans="1:4">
      <c r="A243" s="135">
        <v>44182</v>
      </c>
      <c r="B243" s="132">
        <v>523.41999999999996</v>
      </c>
      <c r="C243" s="132">
        <v>640.20000000000005</v>
      </c>
      <c r="D243" s="132">
        <v>7.19</v>
      </c>
    </row>
    <row r="244" spans="1:4">
      <c r="A244" s="135">
        <v>44183</v>
      </c>
      <c r="B244" s="132">
        <v>522.23</v>
      </c>
      <c r="C244" s="132">
        <v>639.73</v>
      </c>
      <c r="D244" s="132">
        <v>7.1</v>
      </c>
    </row>
    <row r="245" spans="1:4">
      <c r="A245" s="135">
        <v>44186</v>
      </c>
      <c r="B245" s="132">
        <v>521.66</v>
      </c>
      <c r="C245" s="132">
        <v>634.96</v>
      </c>
      <c r="D245" s="132">
        <v>6.95</v>
      </c>
    </row>
    <row r="246" spans="1:4">
      <c r="A246" s="135">
        <v>44187</v>
      </c>
      <c r="B246" s="132">
        <v>521.97</v>
      </c>
      <c r="C246" s="132">
        <v>637.05999999999995</v>
      </c>
      <c r="D246" s="132">
        <v>6.91</v>
      </c>
    </row>
    <row r="247" spans="1:4">
      <c r="A247" s="135">
        <v>44188</v>
      </c>
      <c r="B247" s="132">
        <v>522.21</v>
      </c>
      <c r="C247" s="132">
        <v>636.78</v>
      </c>
      <c r="D247" s="132">
        <v>6.93</v>
      </c>
    </row>
    <row r="248" spans="1:4">
      <c r="A248" s="135">
        <v>44189</v>
      </c>
      <c r="B248" s="132">
        <v>522.48</v>
      </c>
      <c r="C248" s="132">
        <v>636.96</v>
      </c>
      <c r="D248" s="132">
        <v>6.99</v>
      </c>
    </row>
    <row r="249" spans="1:4">
      <c r="A249" s="135">
        <v>44190</v>
      </c>
      <c r="B249" s="133">
        <v>522.57000000000005</v>
      </c>
      <c r="C249" s="133">
        <v>637.07000000000005</v>
      </c>
      <c r="D249" s="133">
        <v>7.09</v>
      </c>
    </row>
    <row r="250" spans="1:4">
      <c r="A250" s="135">
        <v>44193</v>
      </c>
      <c r="B250" s="133">
        <v>523.25</v>
      </c>
      <c r="C250" s="133">
        <v>640.92999999999995</v>
      </c>
      <c r="D250" s="133">
        <v>7.1</v>
      </c>
    </row>
    <row r="251" spans="1:4">
      <c r="A251" s="135">
        <v>44194</v>
      </c>
      <c r="B251" s="133">
        <v>522.29999999999995</v>
      </c>
      <c r="C251" s="133">
        <v>639.82000000000005</v>
      </c>
      <c r="D251" s="133">
        <v>7.1</v>
      </c>
    </row>
    <row r="252" spans="1:4">
      <c r="A252" s="135">
        <v>44195</v>
      </c>
      <c r="B252" s="133">
        <v>522.59</v>
      </c>
      <c r="C252" s="133">
        <v>641.11</v>
      </c>
      <c r="D252" s="133">
        <v>7.02</v>
      </c>
    </row>
    <row r="253" spans="1:4">
      <c r="A253" s="135">
        <v>44204</v>
      </c>
      <c r="B253" s="133">
        <v>522.79</v>
      </c>
      <c r="C253" s="133">
        <v>639.74</v>
      </c>
      <c r="D253" s="133">
        <v>7.02</v>
      </c>
    </row>
    <row r="254" spans="1:4">
      <c r="A254" s="135">
        <v>44207</v>
      </c>
      <c r="B254" s="133">
        <v>523.76</v>
      </c>
      <c r="C254" s="133">
        <v>636.84</v>
      </c>
      <c r="D254" s="133">
        <v>7.03</v>
      </c>
    </row>
    <row r="255" spans="1:4">
      <c r="A255" s="135">
        <v>44208</v>
      </c>
      <c r="B255" s="133">
        <v>525.44000000000005</v>
      </c>
      <c r="C255" s="133">
        <v>639.04</v>
      </c>
      <c r="D255" s="133">
        <v>7.09</v>
      </c>
    </row>
    <row r="256" spans="1:4">
      <c r="A256" s="135">
        <v>44209</v>
      </c>
      <c r="B256" s="133">
        <v>526.89</v>
      </c>
      <c r="C256" s="133">
        <v>642.33000000000004</v>
      </c>
      <c r="D256" s="133">
        <v>7.14</v>
      </c>
    </row>
    <row r="257" spans="1:4">
      <c r="A257" s="135">
        <v>44210</v>
      </c>
      <c r="B257" s="133">
        <v>525.45000000000005</v>
      </c>
      <c r="C257" s="133">
        <v>639.32000000000005</v>
      </c>
      <c r="D257" s="133">
        <v>7.16</v>
      </c>
    </row>
    <row r="258" spans="1:4">
      <c r="A258" s="135">
        <v>44211</v>
      </c>
      <c r="B258" s="133">
        <v>522.53</v>
      </c>
      <c r="C258" s="133">
        <v>634.35</v>
      </c>
      <c r="D258" s="133">
        <v>7.13</v>
      </c>
    </row>
    <row r="259" spans="1:4">
      <c r="A259" s="135">
        <v>44214</v>
      </c>
      <c r="B259" s="133">
        <v>522.19000000000005</v>
      </c>
      <c r="C259" s="133">
        <v>629.91999999999996</v>
      </c>
      <c r="D259" s="133">
        <v>7.03</v>
      </c>
    </row>
    <row r="260" spans="1:4">
      <c r="A260" s="135">
        <v>44215</v>
      </c>
      <c r="B260" s="133">
        <v>519.30999999999995</v>
      </c>
      <c r="C260" s="133">
        <v>629.4</v>
      </c>
      <c r="D260" s="133">
        <v>7.04</v>
      </c>
    </row>
    <row r="261" spans="1:4">
      <c r="A261" s="135">
        <v>44216</v>
      </c>
      <c r="B261" s="133">
        <v>519.19000000000005</v>
      </c>
      <c r="C261" s="133">
        <v>629.57000000000005</v>
      </c>
      <c r="D261" s="133">
        <v>7.08</v>
      </c>
    </row>
    <row r="262" spans="1:4">
      <c r="A262" s="135">
        <v>44217</v>
      </c>
      <c r="B262" s="133">
        <v>518.89</v>
      </c>
      <c r="C262" s="133">
        <v>629.98</v>
      </c>
      <c r="D262" s="133">
        <v>7.05</v>
      </c>
    </row>
    <row r="263" spans="1:4">
      <c r="A263" s="135">
        <v>44218</v>
      </c>
      <c r="B263" s="133">
        <v>518.44000000000005</v>
      </c>
      <c r="C263" s="133">
        <v>631.1</v>
      </c>
      <c r="D263" s="133">
        <v>6.95</v>
      </c>
    </row>
    <row r="264" spans="1:4">
      <c r="A264" s="135">
        <v>44221</v>
      </c>
      <c r="B264" s="133">
        <v>518.36</v>
      </c>
      <c r="C264" s="133">
        <v>629.39</v>
      </c>
      <c r="D264" s="133">
        <v>6.88</v>
      </c>
    </row>
    <row r="265" spans="1:4">
      <c r="A265" s="135">
        <v>44222</v>
      </c>
      <c r="B265" s="133">
        <v>518.26</v>
      </c>
      <c r="C265" s="133">
        <v>628.49</v>
      </c>
      <c r="D265" s="133">
        <v>6.86</v>
      </c>
    </row>
    <row r="266" spans="1:4">
      <c r="A266" s="135">
        <v>44223</v>
      </c>
      <c r="B266" s="133">
        <v>518.16</v>
      </c>
      <c r="C266" s="133">
        <v>628.05999999999995</v>
      </c>
      <c r="D266" s="133">
        <v>6.89</v>
      </c>
    </row>
    <row r="267" spans="1:4">
      <c r="A267" s="135">
        <v>44225</v>
      </c>
      <c r="B267" s="133">
        <v>518.27</v>
      </c>
      <c r="C267" s="133">
        <v>627.83000000000004</v>
      </c>
      <c r="D267" s="133">
        <v>6.8</v>
      </c>
    </row>
    <row r="268" spans="1:4">
      <c r="A268" s="135">
        <v>44228</v>
      </c>
      <c r="B268" s="133">
        <v>518.88</v>
      </c>
      <c r="C268" s="133">
        <v>627.48</v>
      </c>
      <c r="D268" s="133">
        <v>6.87</v>
      </c>
    </row>
    <row r="269" spans="1:4">
      <c r="A269" s="135">
        <v>44229</v>
      </c>
      <c r="B269" s="133">
        <v>519.20000000000005</v>
      </c>
      <c r="C269" s="133">
        <v>626.52</v>
      </c>
      <c r="D269" s="133">
        <v>6.84</v>
      </c>
    </row>
    <row r="270" spans="1:4">
      <c r="A270" s="135">
        <v>44230</v>
      </c>
      <c r="B270" s="133">
        <v>520.15</v>
      </c>
      <c r="C270" s="133">
        <v>625.58000000000004</v>
      </c>
      <c r="D270" s="133">
        <v>6.84</v>
      </c>
    </row>
    <row r="271" spans="1:4">
      <c r="A271" s="135">
        <v>44231</v>
      </c>
      <c r="B271" s="133">
        <v>520.6</v>
      </c>
      <c r="C271" s="133">
        <v>623.94000000000005</v>
      </c>
      <c r="D271" s="133">
        <v>6.9</v>
      </c>
    </row>
    <row r="272" spans="1:4">
      <c r="A272" s="135">
        <v>44232</v>
      </c>
      <c r="B272" s="133">
        <v>521.13</v>
      </c>
      <c r="C272" s="133">
        <v>624.21</v>
      </c>
      <c r="D272" s="133">
        <v>6.95</v>
      </c>
    </row>
    <row r="273" spans="1:4">
      <c r="A273" s="135">
        <v>44235</v>
      </c>
      <c r="B273" s="133">
        <v>521.79999999999995</v>
      </c>
      <c r="C273" s="133">
        <v>627.66999999999996</v>
      </c>
      <c r="D273" s="133">
        <v>7.01</v>
      </c>
    </row>
    <row r="274" spans="1:4">
      <c r="A274" s="135">
        <v>44236</v>
      </c>
      <c r="B274" s="133">
        <v>522.6</v>
      </c>
      <c r="C274" s="133">
        <v>632.76</v>
      </c>
      <c r="D274" s="133">
        <v>7.06</v>
      </c>
    </row>
    <row r="275" spans="1:4">
      <c r="A275" s="135">
        <v>44237</v>
      </c>
      <c r="B275" s="133">
        <v>523.13</v>
      </c>
      <c r="C275" s="133">
        <v>634.09</v>
      </c>
      <c r="D275" s="133">
        <v>7.09</v>
      </c>
    </row>
    <row r="276" spans="1:4">
      <c r="A276" s="135">
        <v>44238</v>
      </c>
      <c r="B276" s="133">
        <v>524.07000000000005</v>
      </c>
      <c r="C276" s="133">
        <v>635.59</v>
      </c>
      <c r="D276" s="133">
        <v>7.11</v>
      </c>
    </row>
    <row r="277" spans="1:4">
      <c r="A277" s="135">
        <v>44239</v>
      </c>
      <c r="B277" s="133">
        <v>524.28</v>
      </c>
      <c r="C277" s="133">
        <v>634.79999999999995</v>
      </c>
      <c r="D277" s="133">
        <v>7.06</v>
      </c>
    </row>
    <row r="278" spans="1:4">
      <c r="A278" s="135">
        <v>44242</v>
      </c>
      <c r="B278" s="133">
        <v>524.6</v>
      </c>
      <c r="C278" s="133">
        <v>636.6</v>
      </c>
      <c r="D278" s="133">
        <v>7.16</v>
      </c>
    </row>
    <row r="279" spans="1:4">
      <c r="A279" s="135">
        <v>44243</v>
      </c>
      <c r="B279" s="133">
        <v>524.91999999999996</v>
      </c>
      <c r="C279" s="133">
        <v>638.09</v>
      </c>
      <c r="D279" s="133">
        <v>7.16</v>
      </c>
    </row>
    <row r="280" spans="1:4">
      <c r="A280" s="135">
        <v>44244</v>
      </c>
      <c r="B280" s="133">
        <v>524.33000000000004</v>
      </c>
      <c r="C280" s="133">
        <v>632.6</v>
      </c>
      <c r="D280" s="133">
        <v>7.11</v>
      </c>
    </row>
    <row r="281" spans="1:4">
      <c r="A281" s="135">
        <v>44245</v>
      </c>
      <c r="B281" s="133">
        <v>524.34</v>
      </c>
      <c r="C281" s="133">
        <v>632.92999999999995</v>
      </c>
      <c r="D281" s="133">
        <v>7.12</v>
      </c>
    </row>
    <row r="282" spans="1:4">
      <c r="A282" s="135">
        <v>44246</v>
      </c>
      <c r="B282" s="133">
        <v>524.48</v>
      </c>
      <c r="C282" s="133">
        <v>636.4</v>
      </c>
      <c r="D282" s="133">
        <v>7.1</v>
      </c>
    </row>
    <row r="283" spans="1:4">
      <c r="A283" s="135">
        <v>44249</v>
      </c>
      <c r="B283" s="133">
        <v>525.1</v>
      </c>
      <c r="C283" s="133">
        <v>635.79</v>
      </c>
      <c r="D283" s="133">
        <v>7.03</v>
      </c>
    </row>
    <row r="284" spans="1:4">
      <c r="A284" s="135">
        <v>44250</v>
      </c>
      <c r="B284" s="133">
        <v>525.76</v>
      </c>
      <c r="C284" s="133">
        <v>638.75</v>
      </c>
      <c r="D284" s="133">
        <v>7.08</v>
      </c>
    </row>
    <row r="285" spans="1:4">
      <c r="A285" s="135">
        <v>44251</v>
      </c>
      <c r="B285" s="133">
        <v>526.45000000000005</v>
      </c>
      <c r="C285" s="133">
        <v>640.37</v>
      </c>
      <c r="D285" s="133">
        <v>7.16</v>
      </c>
    </row>
    <row r="286" spans="1:4">
      <c r="A286" s="135">
        <v>44252</v>
      </c>
      <c r="B286" s="133">
        <v>526.97</v>
      </c>
      <c r="C286" s="133">
        <v>643.96</v>
      </c>
      <c r="D286" s="133">
        <v>7.16</v>
      </c>
    </row>
    <row r="287" spans="1:4">
      <c r="A287" s="135">
        <v>44253</v>
      </c>
      <c r="B287" s="133">
        <v>527.96</v>
      </c>
      <c r="C287" s="133">
        <v>640.20000000000005</v>
      </c>
      <c r="D287" s="133">
        <v>7.08</v>
      </c>
    </row>
    <row r="288" spans="1:4">
      <c r="A288" s="135">
        <v>44256</v>
      </c>
      <c r="B288" s="133">
        <v>528.37</v>
      </c>
      <c r="C288" s="133">
        <v>636.1</v>
      </c>
      <c r="D288" s="133">
        <v>7.13</v>
      </c>
    </row>
    <row r="289" spans="1:4">
      <c r="A289" s="135">
        <v>44257</v>
      </c>
      <c r="B289" s="133">
        <v>527.36</v>
      </c>
      <c r="C289" s="133">
        <v>633.20000000000005</v>
      </c>
      <c r="D289" s="133">
        <v>7.07</v>
      </c>
    </row>
    <row r="290" spans="1:4">
      <c r="A290" s="135">
        <v>44258</v>
      </c>
      <c r="B290" s="133">
        <v>525.99</v>
      </c>
      <c r="C290" s="133">
        <v>636.45000000000005</v>
      </c>
      <c r="D290" s="133">
        <v>7.14</v>
      </c>
    </row>
    <row r="291" spans="1:4">
      <c r="A291" s="135">
        <v>44259</v>
      </c>
      <c r="B291" s="133">
        <v>524.98</v>
      </c>
      <c r="C291" s="133">
        <v>631.71</v>
      </c>
      <c r="D291" s="133">
        <v>7.11</v>
      </c>
    </row>
    <row r="292" spans="1:4">
      <c r="A292" s="135">
        <v>44260</v>
      </c>
      <c r="B292" s="133">
        <v>525.46</v>
      </c>
      <c r="C292" s="133">
        <v>626.82000000000005</v>
      </c>
      <c r="D292" s="133">
        <v>7.03</v>
      </c>
    </row>
    <row r="293" spans="1:4">
      <c r="A293" s="135">
        <v>44264</v>
      </c>
      <c r="B293" s="133">
        <v>525.29</v>
      </c>
      <c r="C293" s="133">
        <v>625.36</v>
      </c>
      <c r="D293" s="133">
        <v>7.1</v>
      </c>
    </row>
    <row r="294" spans="1:4">
      <c r="A294" s="135">
        <v>44265</v>
      </c>
      <c r="B294" s="133">
        <v>525.92999999999995</v>
      </c>
      <c r="C294" s="133">
        <v>625.91</v>
      </c>
      <c r="D294" s="133">
        <v>7.11</v>
      </c>
    </row>
    <row r="295" spans="1:4">
      <c r="A295" s="135">
        <v>44266</v>
      </c>
      <c r="B295" s="133">
        <v>526.38</v>
      </c>
      <c r="C295" s="133">
        <v>629.66</v>
      </c>
      <c r="D295" s="133">
        <v>7.16</v>
      </c>
    </row>
    <row r="296" spans="1:4">
      <c r="A296" s="135">
        <v>44267</v>
      </c>
      <c r="B296" s="133">
        <v>526.88</v>
      </c>
      <c r="C296" s="133">
        <v>627.66999999999996</v>
      </c>
      <c r="D296" s="133">
        <v>7.15</v>
      </c>
    </row>
    <row r="297" spans="1:4">
      <c r="A297" s="135">
        <v>44270</v>
      </c>
      <c r="B297" s="133">
        <v>527.04999999999995</v>
      </c>
      <c r="C297" s="133">
        <v>628.51</v>
      </c>
      <c r="D297" s="133">
        <v>7.21</v>
      </c>
    </row>
    <row r="298" spans="1:4">
      <c r="A298" s="135">
        <v>44271</v>
      </c>
      <c r="B298" s="133">
        <v>527.69000000000005</v>
      </c>
      <c r="C298" s="133">
        <v>629.53</v>
      </c>
      <c r="D298" s="133">
        <v>7.24</v>
      </c>
    </row>
    <row r="299" spans="1:4">
      <c r="A299" s="135">
        <v>44272</v>
      </c>
      <c r="B299" s="133">
        <v>527.69000000000005</v>
      </c>
      <c r="C299" s="133">
        <v>628.37</v>
      </c>
      <c r="D299" s="133">
        <v>7.22</v>
      </c>
    </row>
    <row r="300" spans="1:4">
      <c r="A300" s="135">
        <v>44273</v>
      </c>
      <c r="B300" s="133">
        <v>527.41999999999996</v>
      </c>
      <c r="C300" s="133">
        <v>629.79</v>
      </c>
      <c r="D300" s="133">
        <v>7.16</v>
      </c>
    </row>
    <row r="301" spans="1:4">
      <c r="A301" s="135">
        <v>44274</v>
      </c>
      <c r="B301" s="133">
        <v>527.87</v>
      </c>
      <c r="C301" s="133">
        <v>627.79999999999995</v>
      </c>
      <c r="D301" s="133">
        <v>7.12</v>
      </c>
    </row>
    <row r="302" spans="1:4">
      <c r="A302" s="135">
        <v>44277</v>
      </c>
      <c r="B302" s="133">
        <v>527.76</v>
      </c>
      <c r="C302" s="133">
        <v>627.98</v>
      </c>
      <c r="D302" s="133">
        <v>7.09</v>
      </c>
    </row>
    <row r="303" spans="1:4">
      <c r="A303" s="135">
        <v>44278</v>
      </c>
      <c r="B303" s="133">
        <v>528.12</v>
      </c>
      <c r="C303" s="133">
        <v>627.92999999999995</v>
      </c>
      <c r="D303" s="133">
        <v>6.93</v>
      </c>
    </row>
    <row r="304" spans="1:4">
      <c r="A304" s="135">
        <v>44279</v>
      </c>
      <c r="B304" s="133">
        <v>528.32000000000005</v>
      </c>
      <c r="C304" s="133">
        <v>625.16</v>
      </c>
      <c r="D304" s="133">
        <v>6.97</v>
      </c>
    </row>
    <row r="305" spans="1:4">
      <c r="A305" s="135">
        <v>44280</v>
      </c>
      <c r="B305" s="133">
        <v>528.67999999999995</v>
      </c>
      <c r="C305" s="133">
        <v>624.37</v>
      </c>
      <c r="D305" s="133">
        <v>6.96</v>
      </c>
    </row>
    <row r="306" spans="1:4">
      <c r="A306" s="135">
        <v>44281</v>
      </c>
      <c r="B306" s="133">
        <v>529.49</v>
      </c>
      <c r="C306" s="133">
        <v>624.37</v>
      </c>
      <c r="D306" s="133">
        <v>6.98</v>
      </c>
    </row>
    <row r="307" spans="1:4">
      <c r="A307" s="135">
        <v>44284</v>
      </c>
      <c r="B307" s="133">
        <v>530.08000000000004</v>
      </c>
      <c r="C307" s="133">
        <v>624.12</v>
      </c>
      <c r="D307" s="133">
        <v>6.98</v>
      </c>
    </row>
    <row r="308" spans="1:4">
      <c r="A308" s="135">
        <v>44285</v>
      </c>
      <c r="B308" s="133">
        <v>530.70000000000005</v>
      </c>
      <c r="C308" s="133">
        <v>622.94000000000005</v>
      </c>
      <c r="D308" s="133">
        <v>6.99</v>
      </c>
    </row>
    <row r="309" spans="1:4">
      <c r="A309" s="135">
        <v>44286</v>
      </c>
      <c r="B309" s="133">
        <v>531.16999999999996</v>
      </c>
      <c r="C309" s="133">
        <v>622.96</v>
      </c>
      <c r="D309" s="133">
        <v>7.02</v>
      </c>
    </row>
    <row r="310" spans="1:4">
      <c r="A310" s="135">
        <v>44287</v>
      </c>
      <c r="B310" s="133">
        <v>532.14</v>
      </c>
      <c r="C310" s="133">
        <v>624.63</v>
      </c>
      <c r="D310" s="133">
        <v>7.01</v>
      </c>
    </row>
    <row r="311" spans="1:4">
      <c r="A311" s="135">
        <v>44288</v>
      </c>
      <c r="B311" s="133">
        <v>533.16999999999996</v>
      </c>
      <c r="C311" s="133">
        <v>628.02</v>
      </c>
      <c r="D311" s="133">
        <v>7</v>
      </c>
    </row>
    <row r="312" spans="1:4">
      <c r="A312" s="135">
        <v>44291</v>
      </c>
      <c r="B312" s="133">
        <v>533.84</v>
      </c>
      <c r="C312" s="133">
        <v>626.73</v>
      </c>
      <c r="D312" s="133">
        <v>6.99</v>
      </c>
    </row>
    <row r="313" spans="1:4">
      <c r="A313" s="135">
        <v>44292</v>
      </c>
      <c r="B313" s="133">
        <v>535.11</v>
      </c>
      <c r="C313" s="133">
        <v>632.07000000000005</v>
      </c>
      <c r="D313" s="133">
        <v>7</v>
      </c>
    </row>
    <row r="314" spans="1:4">
      <c r="A314" s="135">
        <v>44293</v>
      </c>
      <c r="B314" s="133">
        <v>536.58000000000004</v>
      </c>
      <c r="C314" s="133">
        <v>637.66999999999996</v>
      </c>
      <c r="D314" s="133">
        <v>6.92</v>
      </c>
    </row>
    <row r="315" spans="1:4">
      <c r="A315" s="135">
        <v>44294</v>
      </c>
      <c r="B315" s="133">
        <v>537.36</v>
      </c>
      <c r="C315" s="133">
        <v>637.58000000000004</v>
      </c>
      <c r="D315" s="133">
        <v>6.97</v>
      </c>
    </row>
    <row r="316" spans="1:4">
      <c r="A316" s="135">
        <v>44295</v>
      </c>
      <c r="B316" s="133">
        <v>532.78</v>
      </c>
      <c r="C316" s="133">
        <v>633.58000000000004</v>
      </c>
      <c r="D316" s="133">
        <v>6.9</v>
      </c>
    </row>
    <row r="317" spans="1:4">
      <c r="A317" s="135">
        <v>44298</v>
      </c>
      <c r="B317" s="133">
        <v>528.1</v>
      </c>
      <c r="C317" s="133">
        <v>628.49</v>
      </c>
      <c r="D317" s="133">
        <v>6.83</v>
      </c>
    </row>
    <row r="318" spans="1:4">
      <c r="A318" s="135">
        <v>44299</v>
      </c>
      <c r="B318" s="133">
        <v>519.42999999999995</v>
      </c>
      <c r="C318" s="133">
        <v>617.91</v>
      </c>
      <c r="D318" s="133">
        <v>6.73</v>
      </c>
    </row>
    <row r="319" spans="1:4">
      <c r="A319" s="135">
        <v>44300</v>
      </c>
      <c r="B319" s="133">
        <v>519.34</v>
      </c>
      <c r="C319" s="133">
        <v>620.91999999999996</v>
      </c>
      <c r="D319" s="133">
        <v>6.86</v>
      </c>
    </row>
    <row r="320" spans="1:4">
      <c r="A320" s="135">
        <v>44301</v>
      </c>
      <c r="B320" s="133">
        <v>521.20000000000005</v>
      </c>
      <c r="C320" s="133">
        <v>624.29</v>
      </c>
      <c r="D320" s="133">
        <v>6.79</v>
      </c>
    </row>
    <row r="321" spans="1:4">
      <c r="A321" s="135">
        <v>44302</v>
      </c>
      <c r="B321" s="133">
        <v>522.20000000000005</v>
      </c>
      <c r="C321" s="133">
        <v>625.49</v>
      </c>
      <c r="D321" s="133">
        <v>6.89</v>
      </c>
    </row>
    <row r="322" spans="1:4">
      <c r="A322" s="135">
        <v>44305</v>
      </c>
      <c r="B322" s="133">
        <v>522.21</v>
      </c>
      <c r="C322" s="133">
        <v>628.69000000000005</v>
      </c>
      <c r="D322" s="133">
        <v>6.87</v>
      </c>
    </row>
    <row r="323" spans="1:4">
      <c r="A323" s="135">
        <v>44306</v>
      </c>
      <c r="B323" s="133">
        <v>521.89</v>
      </c>
      <c r="C323" s="133">
        <v>629.29</v>
      </c>
      <c r="D323" s="133">
        <v>6.85</v>
      </c>
    </row>
    <row r="324" spans="1:4">
      <c r="A324" s="135">
        <v>44307</v>
      </c>
      <c r="B324" s="133">
        <v>522.23</v>
      </c>
      <c r="C324" s="133">
        <v>626.94000000000005</v>
      </c>
      <c r="D324" s="133">
        <v>6.79</v>
      </c>
    </row>
    <row r="325" spans="1:4">
      <c r="A325" s="135">
        <v>44308</v>
      </c>
      <c r="B325" s="133">
        <v>522.24</v>
      </c>
      <c r="C325" s="133">
        <v>628.99</v>
      </c>
      <c r="D325" s="133">
        <v>6.86</v>
      </c>
    </row>
    <row r="326" spans="1:4">
      <c r="A326" s="135">
        <v>44309</v>
      </c>
      <c r="B326" s="133">
        <v>521.89</v>
      </c>
      <c r="C326" s="133">
        <v>629.24</v>
      </c>
      <c r="D326" s="133">
        <v>6.94</v>
      </c>
    </row>
    <row r="327" spans="1:4">
      <c r="A327" s="135">
        <v>44312</v>
      </c>
      <c r="B327" s="133">
        <v>520.46</v>
      </c>
      <c r="C327" s="133">
        <v>629.6</v>
      </c>
      <c r="D327" s="133">
        <v>6.95</v>
      </c>
    </row>
    <row r="328" spans="1:4">
      <c r="A328" s="135">
        <v>44313</v>
      </c>
      <c r="B328" s="133">
        <v>520.29</v>
      </c>
      <c r="C328" s="133">
        <v>627.78</v>
      </c>
      <c r="D328" s="133">
        <v>6.94</v>
      </c>
    </row>
    <row r="329" spans="1:4">
      <c r="A329" s="135">
        <v>44314</v>
      </c>
      <c r="B329" s="133">
        <v>519.80999999999995</v>
      </c>
      <c r="C329" s="133">
        <v>627.20000000000005</v>
      </c>
      <c r="D329" s="133">
        <v>6.95</v>
      </c>
    </row>
    <row r="330" spans="1:4">
      <c r="A330" s="135">
        <v>44315</v>
      </c>
      <c r="B330" s="133">
        <v>520.63</v>
      </c>
      <c r="C330" s="133">
        <v>630.95000000000005</v>
      </c>
      <c r="D330" s="133">
        <v>7.01</v>
      </c>
    </row>
    <row r="331" spans="1:4">
      <c r="A331" s="135">
        <v>44316</v>
      </c>
      <c r="B331" s="133">
        <v>520.69000000000005</v>
      </c>
      <c r="C331" s="133">
        <v>629.62</v>
      </c>
      <c r="D331" s="133">
        <v>6.95</v>
      </c>
    </row>
    <row r="332" spans="1:4">
      <c r="A332" s="135">
        <v>44319</v>
      </c>
      <c r="B332" s="133">
        <v>520.63</v>
      </c>
      <c r="C332" s="133">
        <v>627.41</v>
      </c>
      <c r="D332" s="133">
        <v>6.87</v>
      </c>
    </row>
    <row r="333" spans="1:4">
      <c r="A333" s="135">
        <v>44320</v>
      </c>
      <c r="B333" s="133">
        <v>520.88</v>
      </c>
      <c r="C333" s="133">
        <v>625.26</v>
      </c>
      <c r="D333" s="133">
        <v>6.93</v>
      </c>
    </row>
    <row r="334" spans="1:4">
      <c r="A334" s="135">
        <v>44321</v>
      </c>
      <c r="B334" s="133">
        <v>521.04</v>
      </c>
      <c r="C334" s="133">
        <v>625.46</v>
      </c>
      <c r="D334" s="133">
        <v>6.97</v>
      </c>
    </row>
    <row r="335" spans="1:4">
      <c r="A335" s="135">
        <v>44322</v>
      </c>
      <c r="B335" s="133">
        <v>521.45000000000005</v>
      </c>
      <c r="C335" s="133">
        <v>628.19000000000005</v>
      </c>
      <c r="D335" s="133">
        <v>6.99</v>
      </c>
    </row>
    <row r="336" spans="1:4">
      <c r="A336" s="135">
        <v>44323</v>
      </c>
      <c r="B336" s="133">
        <v>522.09</v>
      </c>
      <c r="C336" s="133">
        <v>630.67999999999995</v>
      </c>
      <c r="D336" s="133">
        <v>7.05</v>
      </c>
    </row>
    <row r="337" spans="1:4">
      <c r="A337" s="135">
        <v>44326</v>
      </c>
      <c r="B337" s="133">
        <v>522.37</v>
      </c>
      <c r="C337" s="133">
        <v>635.30999999999995</v>
      </c>
      <c r="D337" s="133">
        <v>7.06</v>
      </c>
    </row>
    <row r="338" spans="1:4">
      <c r="A338" s="135">
        <v>44327</v>
      </c>
      <c r="B338" s="133">
        <v>522.1</v>
      </c>
      <c r="C338" s="133">
        <v>635.08000000000004</v>
      </c>
      <c r="D338" s="133">
        <v>7.06</v>
      </c>
    </row>
    <row r="339" spans="1:4">
      <c r="A339" s="135">
        <v>44328</v>
      </c>
      <c r="B339" s="133">
        <v>522.27</v>
      </c>
      <c r="C339" s="133">
        <v>633.77</v>
      </c>
      <c r="D339" s="133">
        <v>7.03</v>
      </c>
    </row>
    <row r="340" spans="1:4">
      <c r="A340" s="135">
        <v>44329</v>
      </c>
      <c r="B340" s="133">
        <v>523.1</v>
      </c>
      <c r="C340" s="133">
        <v>631.16999999999996</v>
      </c>
      <c r="D340" s="133">
        <v>7.03</v>
      </c>
    </row>
    <row r="341" spans="1:4">
      <c r="A341" s="135">
        <v>44330</v>
      </c>
      <c r="B341" s="133">
        <v>522.48</v>
      </c>
      <c r="C341" s="133">
        <v>632.66999999999996</v>
      </c>
      <c r="D341" s="133">
        <v>7.06</v>
      </c>
    </row>
    <row r="342" spans="1:4">
      <c r="A342" s="135">
        <v>44333</v>
      </c>
      <c r="B342" s="133">
        <v>521.91</v>
      </c>
      <c r="C342" s="133">
        <v>634.42999999999995</v>
      </c>
      <c r="D342" s="133">
        <v>7.06</v>
      </c>
    </row>
    <row r="343" spans="1:4">
      <c r="A343" s="135">
        <v>44334</v>
      </c>
      <c r="B343" s="133">
        <v>521.54999999999995</v>
      </c>
      <c r="C343" s="133">
        <v>637.23</v>
      </c>
      <c r="D343" s="133">
        <v>7.08</v>
      </c>
    </row>
    <row r="344" spans="1:4">
      <c r="A344" s="135">
        <v>44335</v>
      </c>
      <c r="B344" s="133">
        <v>520.72</v>
      </c>
      <c r="C344" s="133">
        <v>635.85</v>
      </c>
      <c r="D344" s="133">
        <v>7.07</v>
      </c>
    </row>
    <row r="345" spans="1:4">
      <c r="A345" s="135">
        <v>44336</v>
      </c>
      <c r="B345" s="133">
        <v>520.74</v>
      </c>
      <c r="C345" s="133">
        <v>634.57000000000005</v>
      </c>
      <c r="D345" s="133">
        <v>7.07</v>
      </c>
    </row>
    <row r="346" spans="1:4">
      <c r="A346" s="135">
        <v>44337</v>
      </c>
      <c r="B346" s="133">
        <v>520.54</v>
      </c>
      <c r="C346" s="133">
        <v>636.46</v>
      </c>
      <c r="D346" s="133">
        <v>7.09</v>
      </c>
    </row>
    <row r="347" spans="1:4">
      <c r="A347" s="135">
        <v>44340</v>
      </c>
      <c r="B347" s="133">
        <v>520.58000000000004</v>
      </c>
      <c r="C347" s="133">
        <v>635.73</v>
      </c>
      <c r="D347" s="133">
        <v>7.07</v>
      </c>
    </row>
    <row r="348" spans="1:4">
      <c r="A348" s="135">
        <v>44341</v>
      </c>
      <c r="B348" s="133">
        <v>520.57000000000005</v>
      </c>
      <c r="C348" s="133">
        <v>638.01</v>
      </c>
      <c r="D348" s="133">
        <v>7.1</v>
      </c>
    </row>
    <row r="349" spans="1:4">
      <c r="A349" s="135">
        <v>44342</v>
      </c>
      <c r="B349" s="133">
        <v>520.67999999999995</v>
      </c>
      <c r="C349" s="133">
        <v>637.41999999999996</v>
      </c>
      <c r="D349" s="133">
        <v>7.08</v>
      </c>
    </row>
    <row r="350" spans="1:4">
      <c r="A350" s="135">
        <v>44343</v>
      </c>
      <c r="B350" s="133">
        <v>520.78</v>
      </c>
      <c r="C350" s="133">
        <v>635.04</v>
      </c>
      <c r="D350" s="133">
        <v>7.09</v>
      </c>
    </row>
    <row r="351" spans="1:4">
      <c r="A351" s="135">
        <v>44347</v>
      </c>
      <c r="B351" s="133">
        <v>520.61</v>
      </c>
      <c r="C351" s="133">
        <v>634.52</v>
      </c>
      <c r="D351" s="133">
        <v>7.09</v>
      </c>
    </row>
    <row r="352" spans="1:4">
      <c r="A352" s="135">
        <v>44348</v>
      </c>
      <c r="B352" s="133">
        <v>520.66999999999996</v>
      </c>
      <c r="C352" s="133">
        <v>636.73</v>
      </c>
      <c r="D352" s="133">
        <v>7.08</v>
      </c>
    </row>
    <row r="353" spans="1:4">
      <c r="A353" s="135">
        <v>44349</v>
      </c>
      <c r="B353" s="133">
        <v>520.66999999999996</v>
      </c>
      <c r="C353" s="133">
        <v>634.12</v>
      </c>
      <c r="D353" s="133">
        <v>7.08</v>
      </c>
    </row>
    <row r="354" spans="1:4">
      <c r="A354" s="135">
        <v>44350</v>
      </c>
      <c r="B354" s="133">
        <v>520.22</v>
      </c>
      <c r="C354" s="133">
        <v>634.55999999999995</v>
      </c>
      <c r="D354" s="133">
        <v>7.11</v>
      </c>
    </row>
    <row r="355" spans="1:4">
      <c r="A355" s="135">
        <v>44351</v>
      </c>
      <c r="B355" s="133">
        <v>520.04</v>
      </c>
      <c r="C355" s="133">
        <v>630.13</v>
      </c>
      <c r="D355" s="133">
        <v>7.1</v>
      </c>
    </row>
    <row r="356" spans="1:4">
      <c r="A356" s="135">
        <v>44354</v>
      </c>
      <c r="B356" s="133">
        <v>520.03</v>
      </c>
      <c r="C356" s="133">
        <v>632.29999999999995</v>
      </c>
      <c r="D356" s="133">
        <v>7.14</v>
      </c>
    </row>
    <row r="357" spans="1:4">
      <c r="A357" s="135">
        <v>44355</v>
      </c>
      <c r="B357" s="133">
        <v>519.83000000000004</v>
      </c>
      <c r="C357" s="133">
        <v>632.79</v>
      </c>
      <c r="D357" s="133">
        <v>7.15</v>
      </c>
    </row>
    <row r="358" spans="1:4">
      <c r="A358" s="135">
        <v>44356</v>
      </c>
      <c r="B358" s="133">
        <v>519.57000000000005</v>
      </c>
      <c r="C358" s="133">
        <v>633.29999999999995</v>
      </c>
      <c r="D358" s="133">
        <v>7.2</v>
      </c>
    </row>
    <row r="359" spans="1:4">
      <c r="A359" s="135">
        <v>44357</v>
      </c>
      <c r="B359" s="133">
        <v>519.28</v>
      </c>
      <c r="C359" s="133">
        <v>631.65</v>
      </c>
      <c r="D359" s="133">
        <v>7.19</v>
      </c>
    </row>
    <row r="360" spans="1:4">
      <c r="A360" s="135">
        <v>44358</v>
      </c>
      <c r="B360" s="133">
        <v>518.61</v>
      </c>
      <c r="C360" s="133">
        <v>630.16</v>
      </c>
      <c r="D360" s="133">
        <v>7.24</v>
      </c>
    </row>
    <row r="361" spans="1:4">
      <c r="A361" s="135">
        <v>44361</v>
      </c>
      <c r="B361" s="133">
        <v>516.99</v>
      </c>
      <c r="C361" s="133">
        <v>626.17999999999995</v>
      </c>
      <c r="D361" s="133">
        <v>7.15</v>
      </c>
    </row>
    <row r="362" spans="1:4">
      <c r="A362" s="135">
        <v>44362</v>
      </c>
      <c r="B362" s="133">
        <v>515.67999999999995</v>
      </c>
      <c r="C362" s="133">
        <v>625.16</v>
      </c>
      <c r="D362" s="133">
        <v>7.18</v>
      </c>
    </row>
    <row r="363" spans="1:4">
      <c r="A363" s="135">
        <v>44363</v>
      </c>
      <c r="B363" s="133">
        <v>514.87</v>
      </c>
      <c r="C363" s="133">
        <v>624.17999999999995</v>
      </c>
      <c r="D363" s="133">
        <v>7.16</v>
      </c>
    </row>
    <row r="364" spans="1:4">
      <c r="A364" s="135">
        <v>44364</v>
      </c>
      <c r="B364" s="133">
        <v>514.11</v>
      </c>
      <c r="C364" s="133">
        <v>614.36</v>
      </c>
      <c r="D364" s="133">
        <v>7.09</v>
      </c>
    </row>
    <row r="365" spans="1:4">
      <c r="A365" s="135">
        <v>44365</v>
      </c>
      <c r="B365" s="133">
        <v>513.73</v>
      </c>
      <c r="C365" s="133">
        <v>612.16</v>
      </c>
      <c r="D365" s="133">
        <v>7.12</v>
      </c>
    </row>
    <row r="366" spans="1:4">
      <c r="A366" s="135">
        <v>44368</v>
      </c>
      <c r="B366" s="133">
        <v>513.29</v>
      </c>
      <c r="C366" s="133">
        <v>610.71</v>
      </c>
      <c r="D366" s="133">
        <v>7.03</v>
      </c>
    </row>
    <row r="367" spans="1:4">
      <c r="A367" s="135">
        <v>44369</v>
      </c>
      <c r="B367" s="133">
        <v>513.07000000000005</v>
      </c>
      <c r="C367" s="133">
        <v>609.73</v>
      </c>
      <c r="D367" s="133">
        <v>7.01</v>
      </c>
    </row>
    <row r="368" spans="1:4">
      <c r="A368" s="135">
        <v>44370</v>
      </c>
      <c r="B368" s="133">
        <v>512.01</v>
      </c>
      <c r="C368" s="133">
        <v>611.34</v>
      </c>
      <c r="D368" s="133">
        <v>7.05</v>
      </c>
    </row>
    <row r="369" spans="1:4">
      <c r="A369" s="135">
        <v>44371</v>
      </c>
      <c r="B369" s="133">
        <v>507.9</v>
      </c>
      <c r="C369" s="133">
        <v>606.64</v>
      </c>
      <c r="D369" s="133">
        <v>7.03</v>
      </c>
    </row>
    <row r="370" spans="1:4">
      <c r="A370" s="135">
        <v>44372</v>
      </c>
      <c r="B370" s="133">
        <v>499.38</v>
      </c>
      <c r="C370" s="133">
        <v>596.36</v>
      </c>
      <c r="D370" s="133">
        <v>6.92</v>
      </c>
    </row>
    <row r="371" spans="1:4">
      <c r="A371" s="135">
        <v>44375</v>
      </c>
      <c r="B371" s="133">
        <v>496.83</v>
      </c>
      <c r="C371" s="133">
        <v>593.07000000000005</v>
      </c>
      <c r="D371" s="133">
        <v>6.89</v>
      </c>
    </row>
    <row r="372" spans="1:4">
      <c r="A372" s="135">
        <v>44376</v>
      </c>
      <c r="B372" s="133">
        <v>495.37</v>
      </c>
      <c r="C372" s="133">
        <v>589.89</v>
      </c>
      <c r="D372" s="133">
        <v>6.84</v>
      </c>
    </row>
    <row r="373" spans="1:4">
      <c r="A373" s="135">
        <v>44377</v>
      </c>
      <c r="B373" s="133">
        <v>495.86</v>
      </c>
      <c r="C373" s="133">
        <v>589.67999999999995</v>
      </c>
      <c r="D373" s="133">
        <v>6.78</v>
      </c>
    </row>
    <row r="374" spans="1:4">
      <c r="A374" s="135">
        <v>44378</v>
      </c>
      <c r="B374" s="134">
        <v>495.84</v>
      </c>
      <c r="C374" s="134">
        <v>587.62</v>
      </c>
      <c r="D374" s="134">
        <v>6.8</v>
      </c>
    </row>
    <row r="375" spans="1:4">
      <c r="A375" s="135">
        <v>44379</v>
      </c>
      <c r="B375" s="134">
        <v>495.49</v>
      </c>
      <c r="C375" s="134">
        <v>585.66999999999996</v>
      </c>
      <c r="D375" s="134">
        <v>6.72</v>
      </c>
    </row>
    <row r="376" spans="1:4">
      <c r="A376" s="135">
        <v>44383</v>
      </c>
      <c r="B376" s="134">
        <v>495.59</v>
      </c>
      <c r="C376" s="134">
        <v>586.67999999999995</v>
      </c>
      <c r="D376" s="134">
        <v>6.75</v>
      </c>
    </row>
    <row r="377" spans="1:4">
      <c r="A377" s="135">
        <v>44384</v>
      </c>
      <c r="B377" s="134">
        <v>495.21</v>
      </c>
      <c r="C377" s="134">
        <v>585.73</v>
      </c>
      <c r="D377" s="134">
        <v>6.67</v>
      </c>
    </row>
    <row r="378" spans="1:4">
      <c r="A378" s="135">
        <v>44385</v>
      </c>
      <c r="B378" s="134">
        <v>495.38</v>
      </c>
      <c r="C378" s="134">
        <v>586.08000000000004</v>
      </c>
      <c r="D378" s="134">
        <v>6.6</v>
      </c>
    </row>
    <row r="379" spans="1:4">
      <c r="A379" s="135">
        <v>44386</v>
      </c>
      <c r="B379" s="134">
        <v>495.77</v>
      </c>
      <c r="C379" s="134">
        <v>587.74</v>
      </c>
      <c r="D379" s="134">
        <v>6.67</v>
      </c>
    </row>
    <row r="380" spans="1:4">
      <c r="A380" s="135">
        <v>44389</v>
      </c>
      <c r="B380" s="134">
        <v>495.88</v>
      </c>
      <c r="C380" s="134">
        <v>587.72</v>
      </c>
      <c r="D380" s="134">
        <v>6.64</v>
      </c>
    </row>
    <row r="381" spans="1:4">
      <c r="A381" s="135">
        <v>44390</v>
      </c>
      <c r="B381" s="134">
        <v>496.16</v>
      </c>
      <c r="C381" s="134">
        <v>587.54999999999995</v>
      </c>
      <c r="D381" s="134">
        <v>6.7</v>
      </c>
    </row>
    <row r="382" spans="1:4">
      <c r="A382" s="135">
        <v>44391</v>
      </c>
      <c r="B382" s="134">
        <v>495.61</v>
      </c>
      <c r="C382" s="134">
        <v>584.57000000000005</v>
      </c>
      <c r="D382" s="134">
        <v>6.69</v>
      </c>
    </row>
    <row r="383" spans="1:4">
      <c r="A383" s="135">
        <v>44392</v>
      </c>
      <c r="B383" s="134">
        <v>495.44</v>
      </c>
      <c r="C383" s="134">
        <v>586.70000000000005</v>
      </c>
      <c r="D383" s="134">
        <v>6.69</v>
      </c>
    </row>
    <row r="384" spans="1:4">
      <c r="A384" s="135">
        <v>44393</v>
      </c>
      <c r="B384" s="134">
        <v>494.78</v>
      </c>
      <c r="C384" s="134">
        <v>584.78</v>
      </c>
      <c r="D384" s="134">
        <v>6.68</v>
      </c>
    </row>
    <row r="385" spans="1:4">
      <c r="A385" s="135">
        <v>44396</v>
      </c>
      <c r="B385" s="134">
        <v>492.91</v>
      </c>
      <c r="C385" s="134">
        <v>580.6</v>
      </c>
      <c r="D385" s="134">
        <v>6.61</v>
      </c>
    </row>
    <row r="386" spans="1:4">
      <c r="A386" s="135">
        <v>44397</v>
      </c>
      <c r="B386" s="134">
        <v>491.15</v>
      </c>
      <c r="C386" s="134">
        <v>579.51</v>
      </c>
      <c r="D386" s="134">
        <v>6.59</v>
      </c>
    </row>
    <row r="387" spans="1:4">
      <c r="A387" s="135">
        <v>44398</v>
      </c>
      <c r="B387" s="134">
        <v>487.57</v>
      </c>
      <c r="C387" s="134">
        <v>574.02</v>
      </c>
      <c r="D387" s="134">
        <v>6.56</v>
      </c>
    </row>
    <row r="388" spans="1:4">
      <c r="A388" s="135">
        <v>44399</v>
      </c>
      <c r="B388" s="134">
        <v>484.42</v>
      </c>
      <c r="C388" s="134">
        <v>571.37</v>
      </c>
      <c r="D388" s="134">
        <v>6.57</v>
      </c>
    </row>
    <row r="389" spans="1:4">
      <c r="A389" s="135">
        <v>44400</v>
      </c>
      <c r="B389" s="134">
        <v>483.42</v>
      </c>
      <c r="C389" s="134">
        <v>568.89</v>
      </c>
      <c r="D389" s="134">
        <v>6.57</v>
      </c>
    </row>
    <row r="390" spans="1:4">
      <c r="A390" s="135">
        <v>44403</v>
      </c>
      <c r="B390" s="134">
        <v>482.52</v>
      </c>
      <c r="C390" s="134">
        <v>569.28</v>
      </c>
      <c r="D390" s="134">
        <v>6.52</v>
      </c>
    </row>
    <row r="391" spans="1:4">
      <c r="A391" s="135">
        <v>44404</v>
      </c>
      <c r="B391" s="134">
        <v>482.28</v>
      </c>
      <c r="C391" s="134">
        <v>568.13</v>
      </c>
      <c r="D391" s="134">
        <v>6.53</v>
      </c>
    </row>
    <row r="392" spans="1:4">
      <c r="A392" s="135">
        <v>44405</v>
      </c>
      <c r="B392" s="134">
        <v>482.32</v>
      </c>
      <c r="C392" s="134">
        <v>570.01</v>
      </c>
      <c r="D392" s="134">
        <v>6.56</v>
      </c>
    </row>
    <row r="393" spans="1:4">
      <c r="A393" s="135">
        <v>44406</v>
      </c>
      <c r="B393" s="134">
        <v>484.36</v>
      </c>
      <c r="C393" s="134">
        <v>575.08000000000004</v>
      </c>
      <c r="D393" s="134">
        <v>6.62</v>
      </c>
    </row>
    <row r="394" spans="1:4">
      <c r="A394" s="135">
        <v>44407</v>
      </c>
      <c r="B394" s="134">
        <v>486.24</v>
      </c>
      <c r="C394" s="134">
        <v>578.33000000000004</v>
      </c>
      <c r="D394" s="134">
        <v>6.66</v>
      </c>
    </row>
    <row r="395" spans="1:4">
      <c r="A395" s="135">
        <v>44410</v>
      </c>
      <c r="B395" s="134">
        <v>488.19</v>
      </c>
      <c r="C395" s="134">
        <v>580.70000000000005</v>
      </c>
      <c r="D395" s="134">
        <v>6.69</v>
      </c>
    </row>
    <row r="396" spans="1:4">
      <c r="A396" s="135">
        <v>44411</v>
      </c>
      <c r="B396" s="134">
        <v>490.93</v>
      </c>
      <c r="C396" s="134">
        <v>583.32000000000005</v>
      </c>
      <c r="D396" s="134">
        <v>6.74</v>
      </c>
    </row>
    <row r="397" spans="1:4">
      <c r="A397" s="135">
        <v>44412</v>
      </c>
      <c r="B397" s="134">
        <v>492.3</v>
      </c>
      <c r="C397" s="134">
        <v>583.77</v>
      </c>
      <c r="D397" s="134">
        <v>6.76</v>
      </c>
    </row>
    <row r="398" spans="1:4">
      <c r="A398" s="135">
        <v>44413</v>
      </c>
      <c r="B398" s="134">
        <v>493.35</v>
      </c>
      <c r="C398" s="134">
        <v>583.78</v>
      </c>
      <c r="D398" s="134">
        <v>6.75</v>
      </c>
    </row>
    <row r="399" spans="1:4">
      <c r="A399" s="135">
        <v>44414</v>
      </c>
      <c r="B399" s="134">
        <v>492.62</v>
      </c>
      <c r="C399" s="134">
        <v>581.73</v>
      </c>
      <c r="D399" s="134">
        <v>6.73</v>
      </c>
    </row>
    <row r="400" spans="1:4">
      <c r="A400" s="135">
        <v>44417</v>
      </c>
      <c r="B400" s="134">
        <v>491.29</v>
      </c>
      <c r="C400" s="134">
        <v>577.80999999999995</v>
      </c>
      <c r="D400" s="134">
        <v>6.69</v>
      </c>
    </row>
    <row r="401" spans="1:4">
      <c r="A401" s="135">
        <v>44418</v>
      </c>
      <c r="B401" s="134">
        <v>490.64</v>
      </c>
      <c r="C401" s="134">
        <v>575.13</v>
      </c>
      <c r="D401" s="134">
        <v>6.67</v>
      </c>
    </row>
    <row r="402" spans="1:4">
      <c r="A402" s="135">
        <v>44419</v>
      </c>
      <c r="B402" s="134">
        <v>491.07</v>
      </c>
      <c r="C402" s="134">
        <v>575.09</v>
      </c>
      <c r="D402" s="134">
        <v>6.63</v>
      </c>
    </row>
    <row r="403" spans="1:4">
      <c r="A403" s="135">
        <v>44420</v>
      </c>
      <c r="B403" s="134">
        <v>491.75</v>
      </c>
      <c r="C403" s="134">
        <v>577.30999999999995</v>
      </c>
      <c r="D403" s="134">
        <v>6.69</v>
      </c>
    </row>
    <row r="404" spans="1:4">
      <c r="A404" s="135">
        <v>44421</v>
      </c>
      <c r="B404" s="134">
        <v>492.26</v>
      </c>
      <c r="C404" s="134">
        <v>578.30999999999995</v>
      </c>
      <c r="D404" s="134">
        <v>6.7</v>
      </c>
    </row>
    <row r="405" spans="1:4">
      <c r="A405" s="135">
        <v>44424</v>
      </c>
      <c r="B405" s="134">
        <v>492.52</v>
      </c>
      <c r="C405" s="134">
        <v>580.29</v>
      </c>
      <c r="D405" s="134">
        <v>6.71</v>
      </c>
    </row>
    <row r="406" spans="1:4">
      <c r="A406" s="135">
        <v>44425</v>
      </c>
      <c r="B406" s="134">
        <v>492.14</v>
      </c>
      <c r="C406" s="134">
        <v>579.29999999999995</v>
      </c>
      <c r="D406" s="134">
        <v>6.7</v>
      </c>
    </row>
    <row r="407" spans="1:4">
      <c r="A407" s="135">
        <v>44426</v>
      </c>
      <c r="B407" s="134">
        <v>491.08</v>
      </c>
      <c r="C407" s="134">
        <v>575.35</v>
      </c>
      <c r="D407" s="134">
        <v>6.68</v>
      </c>
    </row>
    <row r="408" spans="1:4">
      <c r="A408" s="135">
        <v>44427</v>
      </c>
      <c r="B408" s="134">
        <v>490.69</v>
      </c>
      <c r="C408" s="134">
        <v>573.86</v>
      </c>
      <c r="D408" s="134">
        <v>6.62</v>
      </c>
    </row>
    <row r="409" spans="1:4">
      <c r="A409" s="135">
        <v>44428</v>
      </c>
      <c r="B409" s="134">
        <v>490.11</v>
      </c>
      <c r="C409" s="134">
        <v>572.15</v>
      </c>
      <c r="D409" s="134">
        <v>6.58</v>
      </c>
    </row>
    <row r="410" spans="1:4">
      <c r="A410" s="135">
        <v>44431</v>
      </c>
      <c r="B410" s="134">
        <v>490.56</v>
      </c>
      <c r="C410" s="134">
        <v>575.17999999999995</v>
      </c>
      <c r="D410" s="134">
        <v>6.62</v>
      </c>
    </row>
    <row r="411" spans="1:4">
      <c r="A411" s="135">
        <v>44432</v>
      </c>
      <c r="B411" s="134">
        <v>490.98</v>
      </c>
      <c r="C411" s="134">
        <v>575.97</v>
      </c>
      <c r="D411" s="134">
        <v>6.64</v>
      </c>
    </row>
    <row r="412" spans="1:4">
      <c r="A412" s="135">
        <v>44433</v>
      </c>
      <c r="B412" s="134">
        <v>492.28</v>
      </c>
      <c r="C412" s="134">
        <v>578.42999999999995</v>
      </c>
      <c r="D412" s="134">
        <v>6.68</v>
      </c>
    </row>
    <row r="413" spans="1:4">
      <c r="A413" s="135">
        <v>44434</v>
      </c>
      <c r="B413" s="134">
        <v>493.06</v>
      </c>
      <c r="C413" s="134">
        <v>580.42999999999995</v>
      </c>
      <c r="D413" s="134">
        <v>6.66</v>
      </c>
    </row>
    <row r="414" spans="1:4">
      <c r="A414" s="135">
        <v>44435</v>
      </c>
      <c r="B414" s="134">
        <v>493.71</v>
      </c>
      <c r="C414" s="134">
        <v>580.45000000000005</v>
      </c>
      <c r="D414" s="134">
        <v>6.67</v>
      </c>
    </row>
    <row r="415" spans="1:4">
      <c r="A415" s="135">
        <v>44438</v>
      </c>
      <c r="B415" s="134">
        <v>493.49</v>
      </c>
      <c r="C415" s="134">
        <v>582.27</v>
      </c>
      <c r="D415" s="134">
        <v>6.7</v>
      </c>
    </row>
    <row r="416" spans="1:4">
      <c r="A416" s="135">
        <v>44439</v>
      </c>
      <c r="B416" s="134">
        <v>493.12</v>
      </c>
      <c r="C416" s="134">
        <v>583.11</v>
      </c>
      <c r="D416" s="134">
        <v>6.73</v>
      </c>
    </row>
    <row r="417" spans="1:4">
      <c r="A417" s="135">
        <v>44440</v>
      </c>
      <c r="B417" s="134">
        <v>493.6</v>
      </c>
      <c r="C417" s="134">
        <v>583.34</v>
      </c>
      <c r="D417" s="134">
        <v>6.75</v>
      </c>
    </row>
    <row r="418" spans="1:4">
      <c r="A418" s="135">
        <v>44441</v>
      </c>
      <c r="B418" s="134">
        <v>493.54</v>
      </c>
      <c r="C418" s="134">
        <v>584.89</v>
      </c>
      <c r="D418" s="134">
        <v>6.78</v>
      </c>
    </row>
    <row r="419" spans="1:4">
      <c r="A419" s="135">
        <v>44442</v>
      </c>
      <c r="B419" s="134">
        <v>493.65</v>
      </c>
      <c r="C419" s="134">
        <v>586.05999999999995</v>
      </c>
      <c r="D419" s="134">
        <v>6.78</v>
      </c>
    </row>
    <row r="420" spans="1:4">
      <c r="A420" s="135">
        <v>44445</v>
      </c>
      <c r="B420" s="134">
        <v>493.48</v>
      </c>
      <c r="C420" s="134">
        <v>585.27</v>
      </c>
      <c r="D420" s="134">
        <v>6.76</v>
      </c>
    </row>
    <row r="421" spans="1:4">
      <c r="A421" s="135">
        <v>44446</v>
      </c>
      <c r="B421" s="134">
        <v>493.65</v>
      </c>
      <c r="C421" s="134">
        <v>585.86</v>
      </c>
      <c r="D421" s="134">
        <v>6.74</v>
      </c>
    </row>
    <row r="422" spans="1:4">
      <c r="A422" s="135">
        <v>44447</v>
      </c>
      <c r="B422" s="134">
        <v>493.66</v>
      </c>
      <c r="C422" s="134">
        <v>583.21</v>
      </c>
      <c r="D422" s="134">
        <v>6.72</v>
      </c>
    </row>
    <row r="423" spans="1:4">
      <c r="A423" s="135">
        <v>44448</v>
      </c>
      <c r="B423" s="134">
        <v>493.17</v>
      </c>
      <c r="C423" s="134">
        <v>583.52</v>
      </c>
      <c r="D423" s="134">
        <v>6.75</v>
      </c>
    </row>
    <row r="424" spans="1:4">
      <c r="A424" s="135">
        <v>44449</v>
      </c>
      <c r="B424" s="134">
        <v>492.85</v>
      </c>
      <c r="C424" s="134">
        <v>583.39</v>
      </c>
      <c r="D424" s="134">
        <v>6.77</v>
      </c>
    </row>
    <row r="425" spans="1:4">
      <c r="A425" s="135">
        <v>44452</v>
      </c>
      <c r="B425" s="134">
        <v>491.88</v>
      </c>
      <c r="C425" s="134">
        <v>579.98</v>
      </c>
      <c r="D425" s="134">
        <v>6.74</v>
      </c>
    </row>
    <row r="426" spans="1:4">
      <c r="A426" s="135">
        <v>44453</v>
      </c>
      <c r="B426" s="134">
        <v>490.19</v>
      </c>
      <c r="C426" s="134">
        <v>579.16</v>
      </c>
      <c r="D426" s="134">
        <v>6.72</v>
      </c>
    </row>
    <row r="427" spans="1:4">
      <c r="A427" s="135">
        <v>44454</v>
      </c>
      <c r="B427" s="134">
        <v>487</v>
      </c>
      <c r="C427" s="134">
        <v>575.78</v>
      </c>
      <c r="D427" s="134">
        <v>6.71</v>
      </c>
    </row>
    <row r="428" spans="1:4">
      <c r="A428" s="135">
        <v>44455</v>
      </c>
      <c r="B428" s="134">
        <v>486.37</v>
      </c>
      <c r="C428" s="134">
        <v>572.46</v>
      </c>
      <c r="D428" s="134">
        <v>6.72</v>
      </c>
    </row>
    <row r="429" spans="1:4">
      <c r="A429" s="135">
        <v>44456</v>
      </c>
      <c r="B429" s="134">
        <v>484.93</v>
      </c>
      <c r="C429" s="134">
        <v>571.39</v>
      </c>
      <c r="D429" s="134">
        <v>6.68</v>
      </c>
    </row>
    <row r="430" spans="1:4">
      <c r="A430" s="135">
        <v>44461</v>
      </c>
      <c r="B430" s="134">
        <v>484.23</v>
      </c>
      <c r="C430" s="134">
        <v>567.95000000000005</v>
      </c>
      <c r="D430" s="134">
        <v>6.65</v>
      </c>
    </row>
    <row r="431" spans="1:4">
      <c r="A431" s="135">
        <v>44462</v>
      </c>
      <c r="B431" s="134">
        <v>483.75</v>
      </c>
      <c r="C431" s="134">
        <v>567.04999999999995</v>
      </c>
      <c r="D431" s="134">
        <v>6.66</v>
      </c>
    </row>
    <row r="432" spans="1:4">
      <c r="A432" s="135">
        <v>44463</v>
      </c>
      <c r="B432" s="134">
        <v>482.24</v>
      </c>
      <c r="C432" s="134">
        <v>565.80999999999995</v>
      </c>
      <c r="D432" s="134">
        <v>6.61</v>
      </c>
    </row>
    <row r="433" spans="1:4">
      <c r="A433" s="135">
        <v>44464</v>
      </c>
      <c r="B433" s="134">
        <v>480.82</v>
      </c>
      <c r="C433" s="134">
        <v>564.15</v>
      </c>
      <c r="D433" s="134">
        <v>6.6</v>
      </c>
    </row>
    <row r="434" spans="1:4">
      <c r="A434" s="135">
        <v>44466</v>
      </c>
      <c r="B434" s="134">
        <v>481.29</v>
      </c>
      <c r="C434" s="134">
        <v>562.91999999999996</v>
      </c>
      <c r="D434" s="134">
        <v>6.63</v>
      </c>
    </row>
    <row r="435" spans="1:4">
      <c r="A435" s="135">
        <v>44467</v>
      </c>
      <c r="B435" s="134">
        <v>482.61</v>
      </c>
      <c r="C435" s="134">
        <v>563.54</v>
      </c>
      <c r="D435" s="134">
        <v>6.64</v>
      </c>
    </row>
    <row r="436" spans="1:4">
      <c r="A436" s="135">
        <v>44468</v>
      </c>
      <c r="B436" s="134">
        <v>483.49</v>
      </c>
      <c r="C436" s="134">
        <v>563.99</v>
      </c>
      <c r="D436" s="134">
        <v>6.65</v>
      </c>
    </row>
    <row r="437" spans="1:4">
      <c r="A437" s="135">
        <v>44469</v>
      </c>
      <c r="B437" s="134">
        <v>484.2</v>
      </c>
      <c r="C437" s="134">
        <v>561.42999999999995</v>
      </c>
      <c r="D437" s="134">
        <v>6.66</v>
      </c>
    </row>
    <row r="438" spans="1:4">
      <c r="A438" s="135">
        <v>44470</v>
      </c>
      <c r="B438" s="134">
        <v>485.32</v>
      </c>
      <c r="C438" s="134">
        <v>561.95000000000005</v>
      </c>
      <c r="D438" s="134">
        <v>6.64</v>
      </c>
    </row>
    <row r="439" spans="1:4">
      <c r="A439" s="135">
        <v>44473</v>
      </c>
      <c r="B439" s="134">
        <v>485.24</v>
      </c>
      <c r="C439" s="134">
        <v>563.27</v>
      </c>
      <c r="D439" s="134">
        <v>6.65</v>
      </c>
    </row>
    <row r="440" spans="1:4">
      <c r="A440" s="135">
        <v>44474</v>
      </c>
      <c r="B440" s="134">
        <v>484.67</v>
      </c>
      <c r="C440" s="134">
        <v>562.27</v>
      </c>
      <c r="D440" s="134">
        <v>6.67</v>
      </c>
    </row>
    <row r="441" spans="1:4">
      <c r="A441" s="135">
        <v>44475</v>
      </c>
      <c r="B441" s="134">
        <v>483.01</v>
      </c>
      <c r="C441" s="134">
        <v>557.44000000000005</v>
      </c>
      <c r="D441" s="134">
        <v>6.64</v>
      </c>
    </row>
    <row r="442" spans="1:4">
      <c r="A442" s="135">
        <v>44476</v>
      </c>
      <c r="B442" s="134">
        <v>480.87</v>
      </c>
      <c r="C442" s="134">
        <v>555.84</v>
      </c>
      <c r="D442" s="134">
        <v>6.66</v>
      </c>
    </row>
    <row r="443" spans="1:4">
      <c r="A443" s="135">
        <v>44477</v>
      </c>
      <c r="B443" s="134">
        <v>479.3</v>
      </c>
      <c r="C443" s="134">
        <v>554.41</v>
      </c>
      <c r="D443" s="134">
        <v>6.65</v>
      </c>
    </row>
    <row r="444" spans="1:4">
      <c r="A444" s="135">
        <v>44480</v>
      </c>
      <c r="B444" s="134">
        <v>478.71</v>
      </c>
      <c r="C444" s="134">
        <v>553.20000000000005</v>
      </c>
      <c r="D444" s="134">
        <v>6.68</v>
      </c>
    </row>
    <row r="445" spans="1:4">
      <c r="A445" s="135">
        <v>44481</v>
      </c>
      <c r="B445" s="134">
        <v>478.78</v>
      </c>
      <c r="C445" s="134">
        <v>553.37</v>
      </c>
      <c r="D445" s="134">
        <v>6.66</v>
      </c>
    </row>
    <row r="446" spans="1:4">
      <c r="A446" s="135">
        <v>44482</v>
      </c>
      <c r="B446" s="134">
        <v>479.18</v>
      </c>
      <c r="C446" s="134">
        <v>553.88</v>
      </c>
      <c r="D446" s="134">
        <v>6.68</v>
      </c>
    </row>
    <row r="447" spans="1:4">
      <c r="A447" s="135">
        <v>44483</v>
      </c>
      <c r="B447" s="134">
        <v>478.76</v>
      </c>
      <c r="C447" s="134">
        <v>555.89</v>
      </c>
      <c r="D447" s="134">
        <v>6.69</v>
      </c>
    </row>
    <row r="448" spans="1:4">
      <c r="A448" s="135">
        <v>44484</v>
      </c>
      <c r="B448" s="134">
        <v>478.42</v>
      </c>
      <c r="C448" s="134">
        <v>555.05999999999995</v>
      </c>
      <c r="D448" s="134">
        <v>6.72</v>
      </c>
    </row>
    <row r="449" spans="1:4">
      <c r="A449" s="135">
        <v>44487</v>
      </c>
      <c r="B449" s="134">
        <v>478.27</v>
      </c>
      <c r="C449" s="134">
        <v>553.88</v>
      </c>
      <c r="D449" s="134">
        <v>6.71</v>
      </c>
    </row>
    <row r="450" spans="1:4">
      <c r="A450" s="135">
        <v>44488</v>
      </c>
      <c r="B450" s="134">
        <v>477.34</v>
      </c>
      <c r="C450" s="134">
        <v>556.82000000000005</v>
      </c>
      <c r="D450" s="134">
        <v>6.74</v>
      </c>
    </row>
    <row r="451" spans="1:4">
      <c r="A451" s="135">
        <v>44489</v>
      </c>
      <c r="B451" s="134">
        <v>476.55</v>
      </c>
      <c r="C451" s="134">
        <v>553.94000000000005</v>
      </c>
      <c r="D451" s="134">
        <v>6.71</v>
      </c>
    </row>
    <row r="452" spans="1:4">
      <c r="A452" s="135">
        <v>44490</v>
      </c>
      <c r="B452" s="134">
        <v>476.47</v>
      </c>
      <c r="C452" s="134">
        <v>554.61</v>
      </c>
      <c r="D452" s="134">
        <v>6.7</v>
      </c>
    </row>
    <row r="453" spans="1:4">
      <c r="A453" s="135">
        <v>44491</v>
      </c>
      <c r="B453" s="134">
        <v>476.48</v>
      </c>
      <c r="C453" s="134">
        <v>554.77</v>
      </c>
      <c r="D453" s="134">
        <v>6.75</v>
      </c>
    </row>
    <row r="454" spans="1:4">
      <c r="A454" s="135">
        <v>44494</v>
      </c>
      <c r="B454" s="134">
        <v>476.95</v>
      </c>
      <c r="C454" s="134">
        <v>554.5</v>
      </c>
      <c r="D454" s="134">
        <v>6.8</v>
      </c>
    </row>
    <row r="455" spans="1:4">
      <c r="A455" s="135">
        <v>44495</v>
      </c>
      <c r="B455" s="134">
        <v>476.94</v>
      </c>
      <c r="C455" s="134">
        <v>554.01</v>
      </c>
      <c r="D455" s="134">
        <v>6.88</v>
      </c>
    </row>
    <row r="456" spans="1:4">
      <c r="A456" s="135">
        <v>44496</v>
      </c>
      <c r="B456" s="134">
        <v>477.31</v>
      </c>
      <c r="C456" s="134">
        <v>553.35</v>
      </c>
      <c r="D456" s="134">
        <v>6.78</v>
      </c>
    </row>
    <row r="457" spans="1:4">
      <c r="A457" s="135">
        <v>44497</v>
      </c>
      <c r="B457" s="134">
        <v>477.79</v>
      </c>
      <c r="C457" s="134">
        <v>553.9</v>
      </c>
      <c r="D457" s="134">
        <v>6.79</v>
      </c>
    </row>
    <row r="458" spans="1:4">
      <c r="A458" s="135">
        <v>44498</v>
      </c>
      <c r="B458" s="134">
        <v>477.8</v>
      </c>
      <c r="C458" s="134">
        <v>556.73</v>
      </c>
      <c r="D458" s="134">
        <v>6.77</v>
      </c>
    </row>
    <row r="459" spans="1:4">
      <c r="A459" s="135">
        <v>44501</v>
      </c>
      <c r="B459" s="134">
        <v>477.45</v>
      </c>
      <c r="C459" s="134">
        <v>552.16999999999996</v>
      </c>
      <c r="D459" s="134">
        <v>6.74</v>
      </c>
    </row>
    <row r="460" spans="1:4">
      <c r="A460" s="135">
        <v>44502</v>
      </c>
      <c r="B460" s="134">
        <v>477.21</v>
      </c>
      <c r="C460" s="134">
        <v>553.41999999999996</v>
      </c>
      <c r="D460" s="134">
        <v>6.64</v>
      </c>
    </row>
    <row r="461" spans="1:4">
      <c r="A461" s="135">
        <v>44503</v>
      </c>
      <c r="B461" s="134">
        <v>476.85</v>
      </c>
      <c r="C461" s="134">
        <v>552.62</v>
      </c>
      <c r="D461" s="134">
        <v>6.64</v>
      </c>
    </row>
    <row r="462" spans="1:4">
      <c r="A462" s="135">
        <v>44504</v>
      </c>
      <c r="B462" s="134">
        <v>476.22</v>
      </c>
      <c r="C462" s="134">
        <v>550.08000000000004</v>
      </c>
      <c r="D462" s="134">
        <v>6.65</v>
      </c>
    </row>
    <row r="463" spans="1:4">
      <c r="A463" s="135">
        <v>44505</v>
      </c>
      <c r="B463" s="134">
        <v>475.91</v>
      </c>
      <c r="C463" s="134">
        <v>549.25</v>
      </c>
      <c r="D463" s="134">
        <v>6.64</v>
      </c>
    </row>
    <row r="464" spans="1:4">
      <c r="A464" s="135">
        <v>44508</v>
      </c>
      <c r="B464" s="134">
        <v>475.92</v>
      </c>
      <c r="C464" s="134">
        <v>550.12</v>
      </c>
      <c r="D464" s="134">
        <v>6.67</v>
      </c>
    </row>
    <row r="465" spans="1:4">
      <c r="A465" s="135">
        <v>44509</v>
      </c>
      <c r="B465" s="134">
        <v>475.76</v>
      </c>
      <c r="C465" s="134">
        <v>551.64</v>
      </c>
      <c r="D465" s="134">
        <v>6.7</v>
      </c>
    </row>
    <row r="466" spans="1:4">
      <c r="A466" s="135">
        <v>44510</v>
      </c>
      <c r="B466" s="134">
        <v>475.68</v>
      </c>
      <c r="C466" s="134">
        <v>550.74</v>
      </c>
      <c r="D466" s="134">
        <v>6.73</v>
      </c>
    </row>
    <row r="467" spans="1:4">
      <c r="A467" s="135">
        <v>44511</v>
      </c>
      <c r="B467" s="134">
        <v>475.57</v>
      </c>
      <c r="C467" s="134">
        <v>545.15</v>
      </c>
      <c r="D467" s="134">
        <v>6.7</v>
      </c>
    </row>
    <row r="468" spans="1:4">
      <c r="A468" s="135">
        <v>44512</v>
      </c>
      <c r="B468" s="134">
        <v>475.19</v>
      </c>
      <c r="C468" s="134">
        <v>543.66</v>
      </c>
      <c r="D468" s="134">
        <v>6.59</v>
      </c>
    </row>
    <row r="469" spans="1:4">
      <c r="A469" s="135">
        <v>44515</v>
      </c>
      <c r="B469" s="134">
        <v>475.65</v>
      </c>
      <c r="C469" s="134">
        <v>544.52</v>
      </c>
      <c r="D469" s="134">
        <v>6.57</v>
      </c>
    </row>
    <row r="470" spans="1:4">
      <c r="A470" s="135">
        <v>44516</v>
      </c>
      <c r="B470" s="134">
        <v>475.32</v>
      </c>
      <c r="C470" s="134">
        <v>539.91999999999996</v>
      </c>
      <c r="D470" s="134">
        <v>6.55</v>
      </c>
    </row>
    <row r="471" spans="1:4">
      <c r="A471" s="135">
        <v>44517</v>
      </c>
      <c r="B471" s="134">
        <v>475.99</v>
      </c>
      <c r="C471" s="134">
        <v>538.44000000000005</v>
      </c>
      <c r="D471" s="134">
        <v>6.54</v>
      </c>
    </row>
    <row r="472" spans="1:4">
      <c r="A472" s="135">
        <v>44518</v>
      </c>
      <c r="B472" s="134">
        <v>476.24</v>
      </c>
      <c r="C472" s="134">
        <v>539.63</v>
      </c>
      <c r="D472" s="134">
        <v>6.54</v>
      </c>
    </row>
    <row r="473" spans="1:4">
      <c r="A473" s="135">
        <v>44519</v>
      </c>
      <c r="B473" s="134">
        <v>476.28</v>
      </c>
      <c r="C473" s="134">
        <v>538.20000000000005</v>
      </c>
      <c r="D473" s="134">
        <v>6.5</v>
      </c>
    </row>
    <row r="474" spans="1:4">
      <c r="A474" s="135">
        <v>44522</v>
      </c>
      <c r="B474" s="134">
        <v>476.52</v>
      </c>
      <c r="C474" s="134">
        <v>537.47</v>
      </c>
      <c r="D474" s="134">
        <v>6.43</v>
      </c>
    </row>
    <row r="475" spans="1:4">
      <c r="A475" s="135">
        <v>44523</v>
      </c>
      <c r="B475" s="134">
        <v>477.15</v>
      </c>
      <c r="C475" s="134">
        <v>537.17999999999995</v>
      </c>
      <c r="D475" s="134">
        <v>6.37</v>
      </c>
    </row>
    <row r="476" spans="1:4">
      <c r="A476" s="135">
        <v>44524</v>
      </c>
      <c r="B476" s="134">
        <v>478.11</v>
      </c>
      <c r="C476" s="134">
        <v>535.72</v>
      </c>
      <c r="D476" s="134">
        <v>6.4</v>
      </c>
    </row>
    <row r="477" spans="1:4">
      <c r="A477" s="135">
        <v>44525</v>
      </c>
      <c r="B477" s="134">
        <v>480.22</v>
      </c>
      <c r="C477" s="134">
        <v>538.95000000000005</v>
      </c>
      <c r="D477" s="134">
        <v>6.44</v>
      </c>
    </row>
    <row r="478" spans="1:4">
      <c r="A478" s="135">
        <v>44526</v>
      </c>
      <c r="B478" s="134">
        <v>483.07</v>
      </c>
      <c r="C478" s="134">
        <v>544.17999999999995</v>
      </c>
      <c r="D478" s="134">
        <v>6.38</v>
      </c>
    </row>
    <row r="479" spans="1:4">
      <c r="A479" s="135">
        <v>44529</v>
      </c>
      <c r="B479" s="134">
        <v>485.86</v>
      </c>
      <c r="C479" s="134">
        <v>548.34</v>
      </c>
      <c r="D479" s="134">
        <v>6.48</v>
      </c>
    </row>
    <row r="480" spans="1:4">
      <c r="A480" s="135">
        <v>44530</v>
      </c>
      <c r="B480" s="134">
        <v>486.28</v>
      </c>
      <c r="C480" s="134">
        <v>552.46</v>
      </c>
      <c r="D480" s="134">
        <v>6.5</v>
      </c>
    </row>
    <row r="481" spans="1:4">
      <c r="A481" s="135">
        <v>44531</v>
      </c>
      <c r="B481" s="134">
        <v>487.98</v>
      </c>
      <c r="C481" s="134">
        <v>552.69000000000005</v>
      </c>
      <c r="D481" s="134">
        <v>6.6</v>
      </c>
    </row>
    <row r="482" spans="1:4">
      <c r="A482" s="135">
        <v>44532</v>
      </c>
      <c r="B482" s="134">
        <v>488.5</v>
      </c>
      <c r="C482" s="134">
        <v>553.13</v>
      </c>
      <c r="D482" s="134">
        <v>6.61</v>
      </c>
    </row>
    <row r="483" spans="1:4">
      <c r="A483" s="135">
        <v>44533</v>
      </c>
      <c r="B483" s="134">
        <v>489.99</v>
      </c>
      <c r="C483" s="134">
        <v>553.44000000000005</v>
      </c>
      <c r="D483" s="134">
        <v>6.65</v>
      </c>
    </row>
    <row r="484" spans="1:4">
      <c r="A484" s="135">
        <v>44536</v>
      </c>
      <c r="B484" s="134">
        <v>491.03</v>
      </c>
      <c r="C484" s="134">
        <v>554.77</v>
      </c>
      <c r="D484" s="134">
        <v>6.66</v>
      </c>
    </row>
    <row r="485" spans="1:4">
      <c r="A485" s="135">
        <v>44537</v>
      </c>
      <c r="B485" s="134">
        <v>492.41</v>
      </c>
      <c r="C485" s="134">
        <v>555.14</v>
      </c>
      <c r="D485" s="134">
        <v>6.62</v>
      </c>
    </row>
    <row r="486" spans="1:4">
      <c r="A486" s="135">
        <v>44538</v>
      </c>
      <c r="B486" s="134">
        <v>493.81</v>
      </c>
      <c r="C486" s="134">
        <v>557.22</v>
      </c>
      <c r="D486" s="134">
        <v>6.7</v>
      </c>
    </row>
    <row r="487" spans="1:4">
      <c r="A487" s="135">
        <v>44539</v>
      </c>
      <c r="B487" s="134">
        <v>495.24</v>
      </c>
      <c r="C487" s="134">
        <v>560.55999999999995</v>
      </c>
      <c r="D487" s="134">
        <v>6.72</v>
      </c>
    </row>
    <row r="488" spans="1:4">
      <c r="A488" s="135">
        <v>44540</v>
      </c>
      <c r="B488" s="134">
        <v>495.32</v>
      </c>
      <c r="C488" s="134">
        <v>558.82000000000005</v>
      </c>
      <c r="D488" s="134">
        <v>6.74</v>
      </c>
    </row>
    <row r="489" spans="1:4">
      <c r="A489" s="135">
        <v>44543</v>
      </c>
      <c r="B489" s="134">
        <v>494.67</v>
      </c>
      <c r="C489" s="134">
        <v>557.44000000000005</v>
      </c>
      <c r="D489" s="134">
        <v>6.74</v>
      </c>
    </row>
    <row r="490" spans="1:4">
      <c r="A490" s="135">
        <v>44544</v>
      </c>
      <c r="B490" s="134">
        <v>488.45</v>
      </c>
      <c r="C490" s="134">
        <v>552</v>
      </c>
      <c r="D490" s="134">
        <v>6.64</v>
      </c>
    </row>
    <row r="491" spans="1:4">
      <c r="A491" s="135">
        <v>44545</v>
      </c>
      <c r="B491" s="134">
        <v>482.02</v>
      </c>
      <c r="C491" s="134">
        <v>543.28</v>
      </c>
      <c r="D491" s="134">
        <v>6.53</v>
      </c>
    </row>
    <row r="492" spans="1:4">
      <c r="A492" s="135">
        <v>44546</v>
      </c>
      <c r="B492" s="134">
        <v>480.02</v>
      </c>
      <c r="C492" s="134">
        <v>543.04999999999995</v>
      </c>
      <c r="D492" s="134">
        <v>6.53</v>
      </c>
    </row>
    <row r="493" spans="1:4">
      <c r="A493" s="135">
        <v>44547</v>
      </c>
      <c r="B493" s="134">
        <v>481.19</v>
      </c>
      <c r="C493" s="134">
        <v>545.19000000000005</v>
      </c>
      <c r="D493" s="134">
        <v>6.53</v>
      </c>
    </row>
    <row r="494" spans="1:4">
      <c r="A494" s="135">
        <v>44550</v>
      </c>
      <c r="B494" s="134">
        <v>480.61</v>
      </c>
      <c r="C494" s="134">
        <v>541.02</v>
      </c>
      <c r="D494" s="134">
        <v>6.47</v>
      </c>
    </row>
    <row r="495" spans="1:4">
      <c r="A495" s="135">
        <v>44551</v>
      </c>
      <c r="B495" s="134">
        <v>481.11</v>
      </c>
      <c r="C495" s="134">
        <v>543.37</v>
      </c>
      <c r="D495" s="134">
        <v>6.51</v>
      </c>
    </row>
    <row r="496" spans="1:4">
      <c r="A496" s="135">
        <v>44552</v>
      </c>
      <c r="B496" s="134">
        <v>479.14</v>
      </c>
      <c r="C496" s="134">
        <v>540.61</v>
      </c>
      <c r="D496" s="134">
        <v>6.49</v>
      </c>
    </row>
    <row r="497" spans="1:4">
      <c r="A497" s="135">
        <v>44553</v>
      </c>
      <c r="B497" s="134">
        <v>478.22</v>
      </c>
      <c r="C497" s="134">
        <v>541.35</v>
      </c>
      <c r="D497" s="134">
        <v>6.52</v>
      </c>
    </row>
    <row r="498" spans="1:4">
      <c r="A498" s="135">
        <v>44554</v>
      </c>
      <c r="B498" s="134">
        <v>477.97</v>
      </c>
      <c r="C498" s="134">
        <v>542.07000000000005</v>
      </c>
      <c r="D498" s="134">
        <v>6.51</v>
      </c>
    </row>
    <row r="499" spans="1:4">
      <c r="A499" s="135">
        <v>44557</v>
      </c>
      <c r="B499" s="134">
        <v>478.48</v>
      </c>
      <c r="C499" s="134">
        <v>541.11</v>
      </c>
      <c r="D499" s="134">
        <v>6.51</v>
      </c>
    </row>
    <row r="500" spans="1:4">
      <c r="A500" s="135">
        <v>44558</v>
      </c>
      <c r="B500" s="134">
        <v>478.12</v>
      </c>
      <c r="C500" s="134">
        <v>541.80999999999995</v>
      </c>
      <c r="D500" s="134">
        <v>6.49</v>
      </c>
    </row>
    <row r="501" spans="1:4">
      <c r="A501" s="135">
        <v>44559</v>
      </c>
      <c r="B501" s="134">
        <v>478.64</v>
      </c>
      <c r="C501" s="134">
        <v>539.91</v>
      </c>
      <c r="D501" s="134">
        <v>6.5</v>
      </c>
    </row>
    <row r="502" spans="1:4">
      <c r="A502" s="135">
        <v>44560</v>
      </c>
      <c r="B502" s="134">
        <v>480.14</v>
      </c>
      <c r="C502" s="134">
        <v>542.61</v>
      </c>
      <c r="D502" s="134">
        <v>6.42</v>
      </c>
    </row>
    <row r="503" spans="1:4">
      <c r="A503" s="135">
        <v>44564</v>
      </c>
      <c r="B503" s="134">
        <v>481.59</v>
      </c>
      <c r="C503" s="134">
        <v>546.79999999999995</v>
      </c>
      <c r="D503" s="134">
        <v>6.48</v>
      </c>
    </row>
    <row r="504" spans="1:4">
      <c r="A504" s="135">
        <v>44565</v>
      </c>
      <c r="B504" s="134">
        <v>482.19</v>
      </c>
      <c r="C504" s="134">
        <v>544.91999999999996</v>
      </c>
      <c r="D504" s="134">
        <v>6.44</v>
      </c>
    </row>
    <row r="505" spans="1:4">
      <c r="A505" s="135">
        <v>44566</v>
      </c>
      <c r="B505" s="134">
        <v>482.55</v>
      </c>
      <c r="C505" s="134">
        <v>545.52</v>
      </c>
      <c r="D505" s="134">
        <v>6.37</v>
      </c>
    </row>
    <row r="506" spans="1:4">
      <c r="A506" s="135">
        <v>44568</v>
      </c>
      <c r="B506" s="134">
        <v>482.79</v>
      </c>
      <c r="C506" s="134">
        <v>546.28</v>
      </c>
      <c r="D506" s="134">
        <v>6.38</v>
      </c>
    </row>
    <row r="507" spans="1:4">
      <c r="A507" s="135">
        <v>44571</v>
      </c>
      <c r="B507" s="134">
        <v>482.96</v>
      </c>
      <c r="C507" s="134">
        <v>546.9</v>
      </c>
      <c r="D507" s="134">
        <v>6.44</v>
      </c>
    </row>
    <row r="508" spans="1:4">
      <c r="A508" s="135">
        <v>44572</v>
      </c>
      <c r="B508" s="134">
        <v>482.32</v>
      </c>
      <c r="C508" s="134">
        <v>546.61</v>
      </c>
      <c r="D508" s="134">
        <v>6.44</v>
      </c>
    </row>
    <row r="509" spans="1:4">
      <c r="A509" s="135">
        <v>44573</v>
      </c>
      <c r="B509" s="134">
        <v>481.49</v>
      </c>
      <c r="C509" s="134">
        <v>547.21</v>
      </c>
      <c r="D509" s="134">
        <v>6.47</v>
      </c>
    </row>
    <row r="510" spans="1:4">
      <c r="A510" s="135">
        <v>44574</v>
      </c>
      <c r="B510" s="134">
        <v>480.83</v>
      </c>
      <c r="C510" s="134">
        <v>551.46</v>
      </c>
      <c r="D510" s="134">
        <v>6.44</v>
      </c>
    </row>
    <row r="511" spans="1:4">
      <c r="A511" s="135">
        <v>44575</v>
      </c>
      <c r="B511" s="134">
        <v>480.88</v>
      </c>
      <c r="C511" s="134">
        <v>550.94000000000005</v>
      </c>
      <c r="D511" s="134">
        <v>6.32</v>
      </c>
    </row>
    <row r="512" spans="1:4">
      <c r="A512" s="135">
        <v>44578</v>
      </c>
      <c r="B512" s="134">
        <v>481.49</v>
      </c>
      <c r="C512" s="134">
        <v>550.01</v>
      </c>
      <c r="D512" s="134">
        <v>6.3</v>
      </c>
    </row>
    <row r="513" spans="1:4">
      <c r="A513" s="135">
        <v>44579</v>
      </c>
      <c r="B513" s="134">
        <v>481.52</v>
      </c>
      <c r="C513" s="134">
        <v>548.74</v>
      </c>
      <c r="D513" s="134">
        <v>6.28</v>
      </c>
    </row>
    <row r="514" spans="1:4">
      <c r="A514" s="135">
        <v>44580</v>
      </c>
      <c r="B514" s="134">
        <v>481.65</v>
      </c>
      <c r="C514" s="134">
        <v>546.14</v>
      </c>
      <c r="D514" s="134">
        <v>6.3</v>
      </c>
    </row>
    <row r="515" spans="1:4">
      <c r="A515" s="135">
        <v>44581</v>
      </c>
      <c r="B515" s="134">
        <v>481.66</v>
      </c>
      <c r="C515" s="134">
        <v>546.54</v>
      </c>
      <c r="D515" s="134">
        <v>6.29</v>
      </c>
    </row>
    <row r="516" spans="1:4">
      <c r="A516" s="135">
        <v>44582</v>
      </c>
      <c r="B516" s="134">
        <v>482.12</v>
      </c>
      <c r="C516" s="134">
        <v>546.67999999999995</v>
      </c>
      <c r="D516" s="134">
        <v>6.3</v>
      </c>
    </row>
    <row r="517" spans="1:4">
      <c r="A517" s="135">
        <v>44585</v>
      </c>
      <c r="B517" s="134">
        <v>481.63</v>
      </c>
      <c r="C517" s="134">
        <v>545.49</v>
      </c>
      <c r="D517" s="134">
        <v>6.17</v>
      </c>
    </row>
    <row r="518" spans="1:4">
      <c r="A518" s="135">
        <v>44586</v>
      </c>
      <c r="B518" s="134">
        <v>482.26</v>
      </c>
      <c r="C518" s="134">
        <v>544.28</v>
      </c>
      <c r="D518" s="134">
        <v>6.14</v>
      </c>
    </row>
    <row r="519" spans="1:4">
      <c r="A519" s="135">
        <v>44587</v>
      </c>
      <c r="B519" s="134">
        <v>482.47</v>
      </c>
      <c r="C519" s="134">
        <v>544.52</v>
      </c>
      <c r="D519" s="134">
        <v>6.1</v>
      </c>
    </row>
    <row r="520" spans="1:4">
      <c r="A520" s="135">
        <v>44588</v>
      </c>
      <c r="B520" s="134">
        <v>482.57</v>
      </c>
      <c r="C520" s="134">
        <v>540.24</v>
      </c>
      <c r="D520" s="134">
        <v>6.13</v>
      </c>
    </row>
    <row r="521" spans="1:4">
      <c r="A521" s="135">
        <v>44592</v>
      </c>
      <c r="B521" s="134">
        <v>482.78</v>
      </c>
      <c r="C521" s="134">
        <v>539.54999999999995</v>
      </c>
      <c r="D521" s="134">
        <v>6.23</v>
      </c>
    </row>
    <row r="522" spans="1:4">
      <c r="A522" s="135">
        <v>44593</v>
      </c>
      <c r="B522" s="134">
        <v>483.38</v>
      </c>
      <c r="C522" s="134">
        <v>544.29</v>
      </c>
      <c r="D522" s="134">
        <v>6.28</v>
      </c>
    </row>
    <row r="523" spans="1:4">
      <c r="A523" s="135">
        <v>44594</v>
      </c>
      <c r="B523" s="134">
        <v>482.52</v>
      </c>
      <c r="C523" s="134">
        <v>545.34</v>
      </c>
      <c r="D523" s="134">
        <v>6.32</v>
      </c>
    </row>
    <row r="524" spans="1:4">
      <c r="A524" s="135">
        <v>44595</v>
      </c>
      <c r="B524" s="134">
        <v>482.3</v>
      </c>
      <c r="C524" s="134">
        <v>544.28</v>
      </c>
      <c r="D524" s="134">
        <v>6.3</v>
      </c>
    </row>
    <row r="525" spans="1:4">
      <c r="A525" s="135">
        <v>44596</v>
      </c>
      <c r="B525" s="134">
        <v>481.63</v>
      </c>
      <c r="C525" s="134">
        <v>552.19000000000005</v>
      </c>
      <c r="D525" s="134">
        <v>6.34</v>
      </c>
    </row>
    <row r="526" spans="1:4">
      <c r="A526" s="135">
        <v>44599</v>
      </c>
      <c r="B526" s="134">
        <v>481.26</v>
      </c>
      <c r="C526" s="134">
        <v>549.65</v>
      </c>
      <c r="D526" s="134">
        <v>6.37</v>
      </c>
    </row>
    <row r="527" spans="1:4">
      <c r="A527" s="135">
        <v>44600</v>
      </c>
      <c r="B527" s="134">
        <v>480.29</v>
      </c>
      <c r="C527" s="134">
        <v>547.77</v>
      </c>
      <c r="D527" s="134">
        <v>6.37</v>
      </c>
    </row>
    <row r="528" spans="1:4">
      <c r="A528" s="135">
        <v>44601</v>
      </c>
      <c r="B528" s="134">
        <v>479.11</v>
      </c>
      <c r="C528" s="134">
        <v>547.42999999999995</v>
      </c>
      <c r="D528" s="134">
        <v>6.41</v>
      </c>
    </row>
    <row r="529" spans="1:4">
      <c r="A529" s="135">
        <v>44602</v>
      </c>
      <c r="B529" s="134">
        <v>479.04</v>
      </c>
      <c r="C529" s="134">
        <v>548.21</v>
      </c>
      <c r="D529" s="134">
        <v>6.41</v>
      </c>
    </row>
    <row r="530" spans="1:4">
      <c r="A530" s="135">
        <v>44603</v>
      </c>
      <c r="B530" s="134">
        <v>478.94</v>
      </c>
      <c r="C530" s="134">
        <v>545.27</v>
      </c>
      <c r="D530" s="134">
        <v>6.38</v>
      </c>
    </row>
    <row r="531" spans="1:4">
      <c r="A531" s="135">
        <v>44606</v>
      </c>
      <c r="B531" s="134">
        <v>478.87</v>
      </c>
      <c r="C531" s="134">
        <v>541.6</v>
      </c>
      <c r="D531" s="134">
        <v>6.19</v>
      </c>
    </row>
    <row r="532" spans="1:4">
      <c r="A532" s="135">
        <v>44607</v>
      </c>
      <c r="B532" s="134">
        <v>479.29</v>
      </c>
      <c r="C532" s="134">
        <v>543.79999999999995</v>
      </c>
      <c r="D532" s="134">
        <v>6.34</v>
      </c>
    </row>
    <row r="533" spans="1:4">
      <c r="A533" s="135">
        <v>44608</v>
      </c>
      <c r="B533" s="134">
        <v>479.13</v>
      </c>
      <c r="C533" s="134">
        <v>545.05999999999995</v>
      </c>
      <c r="D533" s="134">
        <v>6.38</v>
      </c>
    </row>
    <row r="534" spans="1:4">
      <c r="A534" s="135">
        <v>44609</v>
      </c>
      <c r="B534" s="134">
        <v>478.38</v>
      </c>
      <c r="C534" s="134">
        <v>543.44000000000005</v>
      </c>
      <c r="D534" s="134">
        <v>6.3</v>
      </c>
    </row>
    <row r="535" spans="1:4">
      <c r="A535" s="135">
        <v>44610</v>
      </c>
      <c r="B535" s="134">
        <v>479</v>
      </c>
      <c r="C535" s="134">
        <v>544.62</v>
      </c>
      <c r="D535" s="134">
        <v>6.32</v>
      </c>
    </row>
    <row r="536" spans="1:4">
      <c r="A536" s="135">
        <v>44613</v>
      </c>
      <c r="B536" s="134">
        <v>478.7</v>
      </c>
      <c r="C536" s="134">
        <v>543.79999999999995</v>
      </c>
      <c r="D536" s="134">
        <v>6.22</v>
      </c>
    </row>
    <row r="537" spans="1:4">
      <c r="A537" s="135">
        <v>44614</v>
      </c>
      <c r="B537" s="134">
        <v>478.43</v>
      </c>
      <c r="C537" s="134">
        <v>541.67999999999995</v>
      </c>
      <c r="D537" s="134">
        <v>5.99</v>
      </c>
    </row>
    <row r="538" spans="1:4">
      <c r="A538" s="135">
        <v>44615</v>
      </c>
      <c r="B538" s="134">
        <v>478.78</v>
      </c>
      <c r="C538" s="134">
        <v>543.46</v>
      </c>
      <c r="D538" s="134">
        <v>6.03</v>
      </c>
    </row>
    <row r="539" spans="1:4">
      <c r="A539" s="135">
        <v>44616</v>
      </c>
      <c r="B539" s="134">
        <v>479.78</v>
      </c>
      <c r="C539" s="134">
        <v>537.54999999999995</v>
      </c>
      <c r="D539" s="134">
        <v>5.69</v>
      </c>
    </row>
    <row r="540" spans="1:4">
      <c r="A540" s="135">
        <v>44617</v>
      </c>
      <c r="B540" s="134">
        <v>482.12</v>
      </c>
      <c r="C540" s="134">
        <v>539.05999999999995</v>
      </c>
      <c r="D540" s="134">
        <v>5.78</v>
      </c>
    </row>
    <row r="541" spans="1:4">
      <c r="A541" s="135">
        <v>44620</v>
      </c>
      <c r="B541" s="134">
        <v>483.92</v>
      </c>
      <c r="C541" s="134">
        <v>540.97</v>
      </c>
      <c r="D541" s="134">
        <v>4.79</v>
      </c>
    </row>
    <row r="542" spans="1:4">
      <c r="A542" s="135">
        <v>44621</v>
      </c>
      <c r="B542" s="134">
        <v>484.86</v>
      </c>
      <c r="C542" s="134">
        <v>541.98</v>
      </c>
      <c r="D542" s="134">
        <v>4.7699999999999996</v>
      </c>
    </row>
    <row r="543" spans="1:4">
      <c r="A543" s="135">
        <v>44622</v>
      </c>
      <c r="B543" s="134">
        <v>489.36</v>
      </c>
      <c r="C543" s="134">
        <v>543.19000000000005</v>
      </c>
      <c r="D543" s="134">
        <v>4.57</v>
      </c>
    </row>
    <row r="544" spans="1:4">
      <c r="A544" s="135">
        <v>44623</v>
      </c>
      <c r="B544" s="134">
        <v>496.48</v>
      </c>
      <c r="C544" s="134">
        <v>550.4</v>
      </c>
      <c r="D544" s="134">
        <v>4.26</v>
      </c>
    </row>
    <row r="545" spans="1:4">
      <c r="A545" s="135">
        <v>44624</v>
      </c>
      <c r="B545" s="134">
        <v>503.08</v>
      </c>
      <c r="C545" s="134">
        <v>553.49</v>
      </c>
      <c r="D545" s="134">
        <v>4.57</v>
      </c>
    </row>
    <row r="546" spans="1:4">
      <c r="A546" s="135">
        <v>44627</v>
      </c>
      <c r="B546" s="134">
        <v>510.18</v>
      </c>
      <c r="C546" s="134">
        <v>552.83000000000004</v>
      </c>
      <c r="D546" s="134">
        <v>3.74</v>
      </c>
    </row>
    <row r="547" spans="1:4">
      <c r="A547" s="135">
        <v>44629</v>
      </c>
      <c r="B547" s="134">
        <v>512.41</v>
      </c>
      <c r="C547" s="134">
        <v>561.45000000000005</v>
      </c>
      <c r="D547" s="134">
        <v>4.34</v>
      </c>
    </row>
    <row r="548" spans="1:4">
      <c r="A548" s="135">
        <v>44630</v>
      </c>
      <c r="B548" s="134">
        <v>516.01</v>
      </c>
      <c r="C548" s="134">
        <v>569.41999999999996</v>
      </c>
      <c r="D548" s="134">
        <v>4.37</v>
      </c>
    </row>
    <row r="549" spans="1:4">
      <c r="A549" s="135">
        <v>44631</v>
      </c>
      <c r="B549" s="134">
        <v>518.28</v>
      </c>
      <c r="C549" s="134">
        <v>569.07000000000005</v>
      </c>
      <c r="D549" s="134">
        <v>4.55</v>
      </c>
    </row>
    <row r="550" spans="1:4">
      <c r="A550" s="135">
        <v>44634</v>
      </c>
      <c r="B550" s="134">
        <v>514.97</v>
      </c>
      <c r="C550" s="134">
        <v>564.55999999999995</v>
      </c>
      <c r="D550" s="134">
        <v>4.66</v>
      </c>
    </row>
    <row r="551" spans="1:4">
      <c r="A551" s="135">
        <v>44635</v>
      </c>
      <c r="B551" s="134">
        <v>507.94</v>
      </c>
      <c r="C551" s="134">
        <v>558.53</v>
      </c>
      <c r="D551" s="134">
        <v>4.6100000000000003</v>
      </c>
    </row>
    <row r="552" spans="1:4">
      <c r="A552" s="135">
        <v>44636</v>
      </c>
      <c r="B552" s="134">
        <v>499.04</v>
      </c>
      <c r="C552" s="134">
        <v>548.89</v>
      </c>
      <c r="D552" s="134">
        <v>4.6500000000000004</v>
      </c>
    </row>
    <row r="553" spans="1:4">
      <c r="A553" s="135">
        <v>44637</v>
      </c>
      <c r="B553" s="134">
        <v>490.49</v>
      </c>
      <c r="C553" s="134">
        <v>541.89</v>
      </c>
      <c r="D553" s="134">
        <v>4.6500000000000004</v>
      </c>
    </row>
    <row r="554" spans="1:4">
      <c r="A554" s="135">
        <v>44638</v>
      </c>
      <c r="B554" s="134">
        <v>488.6</v>
      </c>
      <c r="C554" s="134">
        <v>539.32000000000005</v>
      </c>
      <c r="D554" s="134">
        <v>4.79</v>
      </c>
    </row>
    <row r="555" spans="1:4">
      <c r="A555" s="135">
        <v>44641</v>
      </c>
      <c r="B555" s="134">
        <v>488.77</v>
      </c>
      <c r="C555" s="134">
        <v>539.75</v>
      </c>
      <c r="D555" s="134">
        <v>4.6900000000000004</v>
      </c>
    </row>
    <row r="556" spans="1:4">
      <c r="A556" s="135">
        <v>44642</v>
      </c>
      <c r="B556" s="134">
        <v>488.86</v>
      </c>
      <c r="C556" s="134">
        <v>537.94000000000005</v>
      </c>
      <c r="D556" s="134">
        <v>4.68</v>
      </c>
    </row>
    <row r="557" spans="1:4">
      <c r="A557" s="135">
        <v>44643</v>
      </c>
      <c r="B557" s="134">
        <v>489.15</v>
      </c>
      <c r="C557" s="134">
        <v>538.16</v>
      </c>
      <c r="D557" s="134">
        <v>4.7699999999999996</v>
      </c>
    </row>
    <row r="558" spans="1:4">
      <c r="A558" s="135">
        <v>44644</v>
      </c>
      <c r="B558" s="134">
        <v>489.81</v>
      </c>
      <c r="C558" s="134">
        <v>538.20000000000005</v>
      </c>
      <c r="D558" s="134">
        <v>5.14</v>
      </c>
    </row>
    <row r="559" spans="1:4">
      <c r="A559" s="135">
        <v>44645</v>
      </c>
      <c r="B559" s="134">
        <v>490.3</v>
      </c>
      <c r="C559" s="134">
        <v>540.07000000000005</v>
      </c>
      <c r="D559" s="134">
        <v>5.23</v>
      </c>
    </row>
    <row r="560" spans="1:4">
      <c r="A560" s="135">
        <v>44648</v>
      </c>
      <c r="B560" s="134">
        <v>490.37</v>
      </c>
      <c r="C560" s="134">
        <v>538.91999999999996</v>
      </c>
      <c r="D560" s="134">
        <v>5.23</v>
      </c>
    </row>
    <row r="561" spans="1:4">
      <c r="A561" s="135">
        <v>44649</v>
      </c>
      <c r="B561" s="134">
        <v>490.4</v>
      </c>
      <c r="C561" s="134">
        <v>541.6</v>
      </c>
      <c r="D561" s="134">
        <v>5.77</v>
      </c>
    </row>
    <row r="562" spans="1:4">
      <c r="A562" s="135">
        <v>44650</v>
      </c>
      <c r="B562" s="134">
        <v>487.77</v>
      </c>
      <c r="C562" s="134">
        <v>542.74</v>
      </c>
      <c r="D562" s="134">
        <v>5.83</v>
      </c>
    </row>
    <row r="563" spans="1:4">
      <c r="A563" s="135">
        <v>44651</v>
      </c>
      <c r="B563" s="134">
        <v>485.91</v>
      </c>
      <c r="C563" s="134">
        <v>539.21</v>
      </c>
      <c r="D563" s="134">
        <v>5.98</v>
      </c>
    </row>
    <row r="564" spans="1:4">
      <c r="A564" s="135">
        <v>44652</v>
      </c>
      <c r="B564" s="134">
        <v>484.78</v>
      </c>
      <c r="C564" s="134">
        <v>536.26</v>
      </c>
      <c r="D564" s="134">
        <v>5.81</v>
      </c>
    </row>
    <row r="565" spans="1:4">
      <c r="A565" s="135">
        <v>44655</v>
      </c>
      <c r="B565" s="134">
        <v>483.15</v>
      </c>
      <c r="C565" s="134">
        <v>531.61</v>
      </c>
      <c r="D565" s="134">
        <v>5.81</v>
      </c>
    </row>
    <row r="566" spans="1:4">
      <c r="A566" s="135">
        <v>44656</v>
      </c>
      <c r="B566" s="134">
        <v>481.59</v>
      </c>
      <c r="C566" s="134">
        <v>528.26</v>
      </c>
      <c r="D566" s="134">
        <v>5.79</v>
      </c>
    </row>
    <row r="567" spans="1:4">
      <c r="A567" s="135">
        <v>44657</v>
      </c>
      <c r="B567" s="134">
        <v>479.38</v>
      </c>
      <c r="C567" s="134">
        <v>523.20000000000005</v>
      </c>
      <c r="D567" s="134">
        <v>5.85</v>
      </c>
    </row>
    <row r="568" spans="1:4">
      <c r="A568" s="135">
        <v>44658</v>
      </c>
      <c r="B568" s="134">
        <v>476.92</v>
      </c>
      <c r="C568" s="134">
        <v>519.51</v>
      </c>
      <c r="D568" s="134">
        <v>6.26</v>
      </c>
    </row>
    <row r="569" spans="1:4">
      <c r="A569" s="135">
        <v>44659</v>
      </c>
      <c r="B569" s="134">
        <v>475.69</v>
      </c>
      <c r="C569" s="134">
        <v>517.79</v>
      </c>
      <c r="D569" s="134">
        <v>6.37</v>
      </c>
    </row>
    <row r="570" spans="1:4">
      <c r="A570" s="135">
        <v>44662</v>
      </c>
      <c r="B570" s="134">
        <v>474.84</v>
      </c>
      <c r="C570" s="134">
        <v>518.15</v>
      </c>
      <c r="D570" s="134">
        <v>6.06</v>
      </c>
    </row>
    <row r="571" spans="1:4">
      <c r="A571" s="135">
        <v>44663</v>
      </c>
      <c r="B571" s="134">
        <v>473.13</v>
      </c>
      <c r="C571" s="134">
        <v>514.20000000000005</v>
      </c>
      <c r="D571" s="134">
        <v>5.96</v>
      </c>
    </row>
    <row r="572" spans="1:4">
      <c r="A572" s="135">
        <v>44664</v>
      </c>
      <c r="B572" s="134">
        <v>472.43</v>
      </c>
      <c r="C572" s="134">
        <v>511.45</v>
      </c>
      <c r="D572" s="134">
        <v>5.91</v>
      </c>
    </row>
    <row r="573" spans="1:4">
      <c r="A573" s="135">
        <v>44665</v>
      </c>
      <c r="B573" s="134">
        <v>471.51</v>
      </c>
      <c r="C573" s="134">
        <v>514.17999999999995</v>
      </c>
      <c r="D573" s="134">
        <v>5.79</v>
      </c>
    </row>
    <row r="574" spans="1:4">
      <c r="A574" s="135">
        <v>44666</v>
      </c>
      <c r="B574" s="134">
        <v>471.44</v>
      </c>
      <c r="C574" s="134">
        <v>509.53</v>
      </c>
      <c r="D574" s="134">
        <v>5.89</v>
      </c>
    </row>
    <row r="575" spans="1:4">
      <c r="A575" s="135">
        <v>44669</v>
      </c>
      <c r="B575" s="134">
        <v>471.35</v>
      </c>
      <c r="C575" s="134">
        <v>509.11</v>
      </c>
      <c r="D575" s="134">
        <v>5.97</v>
      </c>
    </row>
    <row r="576" spans="1:4">
      <c r="A576" s="135">
        <v>44670</v>
      </c>
      <c r="B576" s="134">
        <v>470.83</v>
      </c>
      <c r="C576" s="134">
        <v>508.07</v>
      </c>
      <c r="D576" s="134">
        <v>5.96</v>
      </c>
    </row>
    <row r="577" spans="1:4">
      <c r="A577" s="135">
        <v>44671</v>
      </c>
      <c r="B577" s="134">
        <v>469.21</v>
      </c>
      <c r="C577" s="134">
        <v>509.33</v>
      </c>
      <c r="D577" s="134">
        <v>6.07</v>
      </c>
    </row>
    <row r="578" spans="1:4">
      <c r="A578" s="135">
        <v>44672</v>
      </c>
      <c r="B578" s="134">
        <v>467.77</v>
      </c>
      <c r="C578" s="134">
        <v>509.82</v>
      </c>
      <c r="D578" s="134">
        <v>6.3</v>
      </c>
    </row>
    <row r="579" spans="1:4">
      <c r="A579" s="135">
        <v>44673</v>
      </c>
      <c r="B579" s="134">
        <v>467.28</v>
      </c>
      <c r="C579" s="134">
        <v>505.36</v>
      </c>
      <c r="D579" s="134">
        <v>6.4</v>
      </c>
    </row>
    <row r="580" spans="1:4">
      <c r="A580" s="135">
        <v>44676</v>
      </c>
      <c r="B580" s="134">
        <v>466.52</v>
      </c>
      <c r="C580" s="134">
        <v>500.53</v>
      </c>
      <c r="D580" s="134">
        <v>6.38</v>
      </c>
    </row>
    <row r="581" spans="1:4">
      <c r="A581" s="135">
        <v>44677</v>
      </c>
      <c r="B581" s="134">
        <v>463.14</v>
      </c>
      <c r="C581" s="134">
        <v>495.05</v>
      </c>
      <c r="D581" s="134">
        <v>6.39</v>
      </c>
    </row>
    <row r="582" spans="1:4">
      <c r="A582" s="135">
        <v>44678</v>
      </c>
      <c r="B582" s="134">
        <v>459.98</v>
      </c>
      <c r="C582" s="134">
        <v>487.9</v>
      </c>
      <c r="D582" s="134">
        <v>6.32</v>
      </c>
    </row>
    <row r="583" spans="1:4">
      <c r="A583" s="135">
        <v>44679</v>
      </c>
      <c r="B583" s="134">
        <v>456.67</v>
      </c>
      <c r="C583" s="134">
        <v>479.32</v>
      </c>
      <c r="D583" s="134">
        <v>6.32</v>
      </c>
    </row>
    <row r="584" spans="1:4">
      <c r="A584" s="135">
        <v>44680</v>
      </c>
      <c r="B584" s="134">
        <v>453.26</v>
      </c>
      <c r="C584" s="134">
        <v>478.91</v>
      </c>
      <c r="D584" s="134">
        <v>6.4</v>
      </c>
    </row>
    <row r="585" spans="1:4">
      <c r="A585" s="135">
        <v>44683</v>
      </c>
      <c r="B585" s="134">
        <v>449.65</v>
      </c>
      <c r="C585" s="134">
        <v>473.26</v>
      </c>
      <c r="D585" s="134">
        <v>6.34</v>
      </c>
    </row>
    <row r="586" spans="1:4">
      <c r="A586" s="135">
        <v>44684</v>
      </c>
      <c r="B586" s="134">
        <v>450.79</v>
      </c>
      <c r="C586" s="134">
        <v>473.51</v>
      </c>
      <c r="D586" s="134">
        <v>6.51</v>
      </c>
    </row>
    <row r="587" spans="1:4">
      <c r="A587" s="135">
        <v>44685</v>
      </c>
      <c r="B587" s="134">
        <v>454.63</v>
      </c>
      <c r="C587" s="134">
        <v>478.59</v>
      </c>
      <c r="D587" s="134">
        <v>6.61</v>
      </c>
    </row>
    <row r="588" spans="1:4">
      <c r="A588" s="135">
        <v>44686</v>
      </c>
      <c r="B588" s="134">
        <v>464.49</v>
      </c>
      <c r="C588" s="134">
        <v>492.31</v>
      </c>
      <c r="D588" s="134">
        <v>7.02</v>
      </c>
    </row>
    <row r="589" spans="1:4">
      <c r="A589" s="135">
        <v>44687</v>
      </c>
      <c r="B589" s="134">
        <v>474.38</v>
      </c>
      <c r="C589" s="134">
        <v>502.08</v>
      </c>
      <c r="D589" s="134">
        <v>7.08</v>
      </c>
    </row>
    <row r="590" spans="1:4">
      <c r="A590" s="135">
        <v>44691</v>
      </c>
      <c r="B590" s="134">
        <v>472.64</v>
      </c>
      <c r="C590" s="134">
        <v>498.82</v>
      </c>
      <c r="D590" s="134">
        <v>6.81</v>
      </c>
    </row>
    <row r="591" spans="1:4">
      <c r="A591" s="135">
        <v>44692</v>
      </c>
      <c r="B591" s="134">
        <v>466.87</v>
      </c>
      <c r="C591" s="134">
        <v>492.22</v>
      </c>
      <c r="D591" s="134">
        <v>6.86</v>
      </c>
    </row>
    <row r="592" spans="1:4">
      <c r="A592" s="135">
        <v>44693</v>
      </c>
      <c r="B592" s="134">
        <v>460.13</v>
      </c>
      <c r="C592" s="134">
        <v>480.24</v>
      </c>
      <c r="D592" s="134">
        <v>7.02</v>
      </c>
    </row>
    <row r="593" spans="1:4">
      <c r="A593" s="135">
        <v>44694</v>
      </c>
      <c r="B593" s="134">
        <v>455.94</v>
      </c>
      <c r="C593" s="134">
        <v>473.68</v>
      </c>
      <c r="D593" s="134">
        <v>7.07</v>
      </c>
    </row>
    <row r="594" spans="1:4">
      <c r="A594" s="135">
        <v>44697</v>
      </c>
      <c r="B594" s="134">
        <v>454.99</v>
      </c>
      <c r="C594" s="134">
        <v>474.78</v>
      </c>
      <c r="D594" s="134">
        <v>7.21</v>
      </c>
    </row>
    <row r="595" spans="1:4">
      <c r="A595" s="135">
        <v>44698</v>
      </c>
      <c r="B595" s="134">
        <v>454.86</v>
      </c>
      <c r="C595" s="134">
        <v>478.29</v>
      </c>
      <c r="D595" s="134">
        <v>7.18</v>
      </c>
    </row>
    <row r="596" spans="1:4">
      <c r="A596" s="135">
        <v>44699</v>
      </c>
      <c r="B596" s="134">
        <v>457.49</v>
      </c>
      <c r="C596" s="134">
        <v>481.19</v>
      </c>
      <c r="D596" s="134">
        <v>7.22</v>
      </c>
    </row>
    <row r="597" spans="1:4">
      <c r="A597" s="135">
        <v>44700</v>
      </c>
      <c r="B597" s="134">
        <v>459.4</v>
      </c>
      <c r="C597" s="134">
        <v>484.07</v>
      </c>
      <c r="D597" s="134">
        <v>7.4</v>
      </c>
    </row>
    <row r="598" spans="1:4">
      <c r="A598" s="135">
        <v>44701</v>
      </c>
      <c r="B598" s="134">
        <v>458.98</v>
      </c>
      <c r="C598" s="134">
        <v>485.74</v>
      </c>
      <c r="D598" s="134">
        <v>7.81</v>
      </c>
    </row>
    <row r="599" spans="1:4">
      <c r="A599" s="135">
        <v>44704</v>
      </c>
      <c r="B599" s="134">
        <v>455.73</v>
      </c>
      <c r="C599" s="134">
        <v>486.58</v>
      </c>
      <c r="D599" s="134">
        <v>7.89</v>
      </c>
    </row>
    <row r="600" spans="1:4">
      <c r="A600" s="135">
        <v>44705</v>
      </c>
      <c r="B600" s="134">
        <v>452.7</v>
      </c>
      <c r="C600" s="134">
        <v>484.71</v>
      </c>
      <c r="D600" s="134">
        <v>8.02</v>
      </c>
    </row>
    <row r="601" spans="1:4">
      <c r="A601" s="135">
        <v>44706</v>
      </c>
      <c r="B601" s="134">
        <v>450.71</v>
      </c>
      <c r="C601" s="134">
        <v>480.77</v>
      </c>
      <c r="D601" s="134">
        <v>8.0399999999999991</v>
      </c>
    </row>
    <row r="602" spans="1:4">
      <c r="A602" s="135">
        <v>44707</v>
      </c>
      <c r="B602" s="134">
        <v>447.17</v>
      </c>
      <c r="C602" s="134">
        <v>479.19</v>
      </c>
      <c r="D602" s="134">
        <v>7.04</v>
      </c>
    </row>
    <row r="603" spans="1:4">
      <c r="A603" s="135">
        <v>44708</v>
      </c>
      <c r="B603" s="134">
        <v>448.18</v>
      </c>
      <c r="C603" s="134">
        <v>479.46</v>
      </c>
      <c r="D603" s="134">
        <v>6.83</v>
      </c>
    </row>
    <row r="604" spans="1:4">
      <c r="A604" s="135">
        <v>44711</v>
      </c>
      <c r="B604" s="134">
        <v>449.56</v>
      </c>
      <c r="C604" s="134">
        <v>484.4</v>
      </c>
      <c r="D604" s="134">
        <v>7.34</v>
      </c>
    </row>
    <row r="605" spans="1:4">
      <c r="A605" s="135">
        <v>44712</v>
      </c>
      <c r="B605" s="134">
        <v>447.99</v>
      </c>
      <c r="C605" s="134">
        <v>478.9</v>
      </c>
      <c r="D605" s="134">
        <v>7.33</v>
      </c>
    </row>
    <row r="606" spans="1:4">
      <c r="A606" s="135">
        <v>44713</v>
      </c>
      <c r="B606" s="134">
        <v>445.64</v>
      </c>
      <c r="C606" s="134">
        <v>477.59</v>
      </c>
      <c r="D606" s="134">
        <v>7.27</v>
      </c>
    </row>
    <row r="607" spans="1:4">
      <c r="A607" s="135">
        <v>44714</v>
      </c>
      <c r="B607" s="134">
        <v>443.26</v>
      </c>
      <c r="C607" s="134">
        <v>473.98</v>
      </c>
      <c r="D607" s="134">
        <v>7.19</v>
      </c>
    </row>
    <row r="608" spans="1:4">
      <c r="A608" s="135">
        <v>44715</v>
      </c>
      <c r="B608" s="134">
        <v>440.15</v>
      </c>
      <c r="C608" s="134">
        <v>472.59</v>
      </c>
      <c r="D608" s="134">
        <v>7.14</v>
      </c>
    </row>
    <row r="609" spans="1:4">
      <c r="A609" s="135">
        <v>44718</v>
      </c>
      <c r="B609" s="134">
        <v>437.62</v>
      </c>
      <c r="C609" s="134">
        <v>469.39</v>
      </c>
      <c r="D609" s="134">
        <v>7.19</v>
      </c>
    </row>
    <row r="610" spans="1:4">
      <c r="A610" s="135">
        <v>44719</v>
      </c>
      <c r="B610" s="134">
        <v>433.87</v>
      </c>
      <c r="C610" s="134">
        <v>463.11</v>
      </c>
      <c r="D610" s="134">
        <v>7.11</v>
      </c>
    </row>
    <row r="611" spans="1:4">
      <c r="A611" s="135">
        <v>44720</v>
      </c>
      <c r="B611" s="134">
        <v>430.79</v>
      </c>
      <c r="C611" s="134">
        <v>461.63</v>
      </c>
      <c r="D611" s="134">
        <v>7.17</v>
      </c>
    </row>
    <row r="612" spans="1:4">
      <c r="A612" s="135">
        <v>44721</v>
      </c>
      <c r="B612" s="134">
        <v>426.85</v>
      </c>
      <c r="C612" s="134">
        <v>457.46</v>
      </c>
      <c r="D612" s="134">
        <v>7.4</v>
      </c>
    </row>
    <row r="613" spans="1:4">
      <c r="A613" s="135">
        <v>44722</v>
      </c>
      <c r="B613" s="134">
        <v>421.95</v>
      </c>
      <c r="C613" s="134">
        <v>446.89</v>
      </c>
      <c r="D613" s="134">
        <v>7.39</v>
      </c>
    </row>
    <row r="614" spans="1:4">
      <c r="A614" s="135">
        <v>44725</v>
      </c>
      <c r="B614" s="134">
        <v>418.64</v>
      </c>
      <c r="C614" s="134">
        <v>438.19</v>
      </c>
      <c r="D614" s="134">
        <v>7.37</v>
      </c>
    </row>
    <row r="615" spans="1:4">
      <c r="A615" s="135">
        <v>44726</v>
      </c>
      <c r="B615" s="134">
        <v>419.63</v>
      </c>
      <c r="C615" s="134">
        <v>437.93</v>
      </c>
      <c r="D615" s="134">
        <v>7.39</v>
      </c>
    </row>
    <row r="616" spans="1:4">
      <c r="A616" s="135">
        <v>44727</v>
      </c>
      <c r="B616" s="134">
        <v>424.42</v>
      </c>
      <c r="C616" s="134">
        <v>444.75</v>
      </c>
      <c r="D616" s="134">
        <v>7.49</v>
      </c>
    </row>
    <row r="617" spans="1:4">
      <c r="A617" s="135">
        <v>44728</v>
      </c>
      <c r="B617" s="134">
        <v>427.53</v>
      </c>
      <c r="C617" s="134">
        <v>444.67</v>
      </c>
      <c r="D617" s="134">
        <v>7.56</v>
      </c>
    </row>
    <row r="618" spans="1:4">
      <c r="A618" s="135">
        <v>44729</v>
      </c>
      <c r="B618" s="134">
        <v>425.3</v>
      </c>
      <c r="C618" s="134">
        <v>447.29</v>
      </c>
      <c r="D618" s="134">
        <v>7.53</v>
      </c>
    </row>
    <row r="619" spans="1:4">
      <c r="A619" s="135">
        <v>44732</v>
      </c>
      <c r="B619" s="134">
        <v>421.03</v>
      </c>
      <c r="C619" s="134">
        <v>443.47</v>
      </c>
      <c r="D619" s="134">
        <v>7.51</v>
      </c>
    </row>
    <row r="620" spans="1:4">
      <c r="A620" s="135">
        <v>44733</v>
      </c>
      <c r="B620" s="134">
        <v>417.01</v>
      </c>
      <c r="C620" s="134">
        <v>440.07</v>
      </c>
      <c r="D620" s="134">
        <v>7.65</v>
      </c>
    </row>
    <row r="621" spans="1:4">
      <c r="A621" s="135">
        <v>44734</v>
      </c>
      <c r="B621" s="134">
        <v>412.62</v>
      </c>
      <c r="C621" s="134">
        <v>434.08</v>
      </c>
      <c r="D621" s="134">
        <v>7.76</v>
      </c>
    </row>
    <row r="622" spans="1:4">
      <c r="A622" s="135">
        <v>44735</v>
      </c>
      <c r="B622" s="134">
        <v>410.82</v>
      </c>
      <c r="C622" s="134">
        <v>431.48</v>
      </c>
      <c r="D622" s="134">
        <v>7.74</v>
      </c>
    </row>
    <row r="623" spans="1:4">
      <c r="A623" s="135">
        <v>44736</v>
      </c>
      <c r="B623" s="134">
        <v>408.56</v>
      </c>
      <c r="C623" s="134">
        <v>430.54</v>
      </c>
      <c r="D623" s="134">
        <v>7.67</v>
      </c>
    </row>
    <row r="624" spans="1:4">
      <c r="A624" s="135">
        <v>44739</v>
      </c>
      <c r="B624" s="134">
        <v>409.64</v>
      </c>
      <c r="C624" s="134">
        <v>433.52</v>
      </c>
      <c r="D624" s="134">
        <v>7.69</v>
      </c>
    </row>
    <row r="625" spans="1:4">
      <c r="A625" s="135">
        <v>44740</v>
      </c>
      <c r="B625" s="134">
        <v>408.39</v>
      </c>
      <c r="C625" s="134">
        <v>431.95</v>
      </c>
      <c r="D625" s="134">
        <v>7.72</v>
      </c>
    </row>
    <row r="626" spans="1:4">
      <c r="A626" s="135">
        <v>44741</v>
      </c>
      <c r="B626" s="134">
        <v>408.31</v>
      </c>
      <c r="C626" s="134">
        <v>429.75</v>
      </c>
      <c r="D626" s="134">
        <v>7.83</v>
      </c>
    </row>
    <row r="627" spans="1:4">
      <c r="A627" s="135">
        <v>44742</v>
      </c>
      <c r="B627" s="134">
        <v>407.21</v>
      </c>
      <c r="C627" s="134">
        <v>423.54</v>
      </c>
      <c r="D627" s="134">
        <v>7.75</v>
      </c>
    </row>
    <row r="628" spans="1:4">
      <c r="A628" s="135">
        <v>44743</v>
      </c>
      <c r="B628" s="134">
        <v>407.95</v>
      </c>
      <c r="C628" s="134">
        <v>426.35</v>
      </c>
      <c r="D628" s="134">
        <v>7.46</v>
      </c>
    </row>
    <row r="629" spans="1:4">
      <c r="A629" s="135">
        <v>44746</v>
      </c>
      <c r="B629" s="134">
        <v>407.52</v>
      </c>
      <c r="C629" s="134">
        <v>425.9</v>
      </c>
      <c r="D629" s="134">
        <v>7.41</v>
      </c>
    </row>
    <row r="630" spans="1:4">
      <c r="A630" s="135">
        <v>44748</v>
      </c>
      <c r="B630" s="134">
        <v>408.2</v>
      </c>
      <c r="C630" s="134">
        <v>416.32</v>
      </c>
      <c r="D630" s="134">
        <v>6.61</v>
      </c>
    </row>
    <row r="631" spans="1:4">
      <c r="A631" s="135">
        <v>44749</v>
      </c>
      <c r="B631" s="134">
        <v>409.38</v>
      </c>
      <c r="C631" s="134">
        <v>417.16</v>
      </c>
      <c r="D631" s="134">
        <v>6.5</v>
      </c>
    </row>
    <row r="632" spans="1:4">
      <c r="A632" s="135">
        <v>44750</v>
      </c>
      <c r="B632" s="134">
        <v>410.67</v>
      </c>
      <c r="C632" s="134">
        <v>416.5</v>
      </c>
      <c r="D632" s="134">
        <v>6.72</v>
      </c>
    </row>
    <row r="633" spans="1:4">
      <c r="A633" s="135">
        <v>44753</v>
      </c>
      <c r="B633" s="134">
        <v>410.96</v>
      </c>
      <c r="C633" s="134">
        <v>415.6</v>
      </c>
      <c r="D633" s="134">
        <v>6.69</v>
      </c>
    </row>
    <row r="634" spans="1:4">
      <c r="A634" s="135">
        <v>44754</v>
      </c>
      <c r="B634" s="134">
        <v>411.04</v>
      </c>
      <c r="C634" s="134">
        <v>411.9</v>
      </c>
      <c r="D634" s="134">
        <v>7.02</v>
      </c>
    </row>
    <row r="635" spans="1:4">
      <c r="A635" s="135">
        <v>44755</v>
      </c>
      <c r="B635" s="134">
        <v>411.84</v>
      </c>
      <c r="C635" s="134">
        <v>414.23</v>
      </c>
      <c r="D635" s="134">
        <v>7.06</v>
      </c>
    </row>
    <row r="636" spans="1:4">
      <c r="A636" s="135">
        <v>44756</v>
      </c>
      <c r="B636" s="134">
        <v>412.63</v>
      </c>
      <c r="C636" s="134">
        <v>413.17</v>
      </c>
      <c r="D636" s="134">
        <v>7.07</v>
      </c>
    </row>
    <row r="637" spans="1:4">
      <c r="A637" s="135">
        <v>44757</v>
      </c>
      <c r="B637" s="134">
        <v>413.42</v>
      </c>
      <c r="C637" s="134">
        <v>415.86</v>
      </c>
      <c r="D637" s="134">
        <v>7.25</v>
      </c>
    </row>
    <row r="638" spans="1:4">
      <c r="A638" s="135">
        <v>44760</v>
      </c>
      <c r="B638" s="134">
        <v>415.05</v>
      </c>
      <c r="C638" s="134">
        <v>421.48</v>
      </c>
      <c r="D638" s="134">
        <v>7.37</v>
      </c>
    </row>
    <row r="639" spans="1:4">
      <c r="A639" s="135">
        <v>44761</v>
      </c>
      <c r="B639" s="134">
        <v>415.35</v>
      </c>
      <c r="C639" s="134">
        <v>425.94</v>
      </c>
      <c r="D639" s="134">
        <v>7.53</v>
      </c>
    </row>
    <row r="640" spans="1:4">
      <c r="A640" s="135">
        <v>44762</v>
      </c>
      <c r="B640" s="134">
        <v>415.6</v>
      </c>
      <c r="C640" s="134">
        <v>423.66</v>
      </c>
      <c r="D640" s="134">
        <v>7.55</v>
      </c>
    </row>
    <row r="641" spans="1:4">
      <c r="A641" s="135">
        <v>44763</v>
      </c>
      <c r="B641" s="134">
        <v>414.84</v>
      </c>
      <c r="C641" s="134">
        <v>422.76</v>
      </c>
      <c r="D641" s="134">
        <v>7.24</v>
      </c>
    </row>
    <row r="642" spans="1:4">
      <c r="A642" s="135">
        <v>44764</v>
      </c>
      <c r="B642" s="134">
        <v>413.1</v>
      </c>
      <c r="C642" s="134">
        <v>420.08</v>
      </c>
      <c r="D642" s="134">
        <v>7.17</v>
      </c>
    </row>
    <row r="643" spans="1:4">
      <c r="A643" s="135">
        <v>44767</v>
      </c>
      <c r="B643" s="134">
        <v>411.32</v>
      </c>
      <c r="C643" s="134">
        <v>420.86</v>
      </c>
      <c r="D643" s="134">
        <v>7.09</v>
      </c>
    </row>
    <row r="644" spans="1:4">
      <c r="A644" s="135">
        <v>44768</v>
      </c>
      <c r="B644" s="134">
        <v>409.43</v>
      </c>
      <c r="C644" s="134">
        <v>415.57</v>
      </c>
      <c r="D644" s="134">
        <v>6.98</v>
      </c>
    </row>
    <row r="645" spans="1:4">
      <c r="A645" s="135">
        <v>44769</v>
      </c>
      <c r="B645" s="134">
        <v>407.85</v>
      </c>
      <c r="C645" s="134">
        <v>414.17</v>
      </c>
      <c r="D645" s="134">
        <v>6.79</v>
      </c>
    </row>
    <row r="646" spans="1:4">
      <c r="A646" s="135">
        <v>44770</v>
      </c>
      <c r="B646" s="134">
        <v>406.69</v>
      </c>
      <c r="C646" s="134">
        <v>412.14</v>
      </c>
      <c r="D646" s="134">
        <v>6.72</v>
      </c>
    </row>
    <row r="647" spans="1:4">
      <c r="A647" s="135">
        <v>44771</v>
      </c>
      <c r="B647" s="134">
        <v>407.71</v>
      </c>
      <c r="C647" s="134">
        <v>417.45</v>
      </c>
      <c r="D647" s="134">
        <v>6.63</v>
      </c>
    </row>
    <row r="648" spans="1:4">
      <c r="A648" s="135">
        <v>44774</v>
      </c>
      <c r="B648" s="134">
        <v>407.53</v>
      </c>
      <c r="C648" s="134">
        <v>417.8</v>
      </c>
      <c r="D648" s="134">
        <v>6.59</v>
      </c>
    </row>
    <row r="649" spans="1:4">
      <c r="A649" s="135">
        <v>44775</v>
      </c>
      <c r="B649" s="134">
        <v>406.97</v>
      </c>
      <c r="C649" s="134">
        <v>416.17</v>
      </c>
      <c r="D649" s="134">
        <v>6.74</v>
      </c>
    </row>
    <row r="650" spans="1:4">
      <c r="A650" s="135">
        <v>44776</v>
      </c>
      <c r="B650" s="134">
        <v>406.42</v>
      </c>
      <c r="C650" s="134">
        <v>414.1</v>
      </c>
      <c r="D650" s="134">
        <v>6.74</v>
      </c>
    </row>
    <row r="651" spans="1:4">
      <c r="A651" s="135">
        <v>44777</v>
      </c>
      <c r="B651" s="134">
        <v>405.95</v>
      </c>
      <c r="C651" s="134">
        <v>413.66</v>
      </c>
      <c r="D651" s="134">
        <v>6.73</v>
      </c>
    </row>
    <row r="652" spans="1:4">
      <c r="A652" s="135">
        <v>44778</v>
      </c>
      <c r="B652" s="134">
        <v>406.14</v>
      </c>
      <c r="C652" s="134">
        <v>415.64</v>
      </c>
      <c r="D652" s="134">
        <v>6.71</v>
      </c>
    </row>
    <row r="653" spans="1:4">
      <c r="A653" s="135">
        <v>44781</v>
      </c>
      <c r="B653" s="134">
        <v>406.61</v>
      </c>
      <c r="C653" s="134">
        <v>414.38</v>
      </c>
      <c r="D653" s="134">
        <v>6.73</v>
      </c>
    </row>
    <row r="654" spans="1:4">
      <c r="A654" s="135">
        <v>44782</v>
      </c>
      <c r="B654" s="134">
        <v>406.28</v>
      </c>
      <c r="C654" s="134">
        <v>415.5</v>
      </c>
      <c r="D654" s="134">
        <v>6.72</v>
      </c>
    </row>
    <row r="655" spans="1:4">
      <c r="A655" s="135">
        <v>44783</v>
      </c>
      <c r="B655" s="134">
        <v>405.78</v>
      </c>
      <c r="C655" s="134">
        <v>415.48</v>
      </c>
      <c r="D655" s="134">
        <v>6.71</v>
      </c>
    </row>
    <row r="656" spans="1:4">
      <c r="A656" s="135">
        <v>44784</v>
      </c>
      <c r="B656" s="134">
        <v>406.09</v>
      </c>
      <c r="C656" s="134">
        <v>419.78</v>
      </c>
      <c r="D656" s="134">
        <v>6.7</v>
      </c>
    </row>
    <row r="657" spans="1:4">
      <c r="A657" s="135">
        <v>44785</v>
      </c>
      <c r="B657" s="134">
        <v>405.91</v>
      </c>
      <c r="C657" s="134">
        <v>417.56</v>
      </c>
      <c r="D657" s="134">
        <v>6.66</v>
      </c>
    </row>
    <row r="658" spans="1:4">
      <c r="A658" s="135">
        <v>44788</v>
      </c>
      <c r="B658" s="134">
        <v>406.19</v>
      </c>
      <c r="C658" s="134">
        <v>414.31</v>
      </c>
      <c r="D658" s="134">
        <v>6.6</v>
      </c>
    </row>
    <row r="659" spans="1:4">
      <c r="A659" s="135">
        <v>44789</v>
      </c>
      <c r="B659" s="134">
        <v>406.09</v>
      </c>
      <c r="C659" s="134">
        <v>411.41</v>
      </c>
      <c r="D659" s="134">
        <v>6.62</v>
      </c>
    </row>
    <row r="660" spans="1:4">
      <c r="A660" s="135">
        <v>44790</v>
      </c>
      <c r="B660" s="134">
        <v>405.96</v>
      </c>
      <c r="C660" s="134">
        <v>412.94</v>
      </c>
      <c r="D660" s="134">
        <v>6.7</v>
      </c>
    </row>
    <row r="661" spans="1:4">
      <c r="A661" s="135">
        <v>44791</v>
      </c>
      <c r="B661" s="134">
        <v>405.79</v>
      </c>
      <c r="C661" s="134">
        <v>412.81</v>
      </c>
      <c r="D661" s="134">
        <v>6.83</v>
      </c>
    </row>
    <row r="662" spans="1:4">
      <c r="A662" s="135">
        <v>44792</v>
      </c>
      <c r="B662" s="134">
        <v>405.15</v>
      </c>
      <c r="C662" s="134">
        <v>407.5</v>
      </c>
      <c r="D662" s="134">
        <v>6.87</v>
      </c>
    </row>
    <row r="663" spans="1:4">
      <c r="A663" s="135">
        <v>44795</v>
      </c>
      <c r="B663" s="134">
        <v>405.46</v>
      </c>
      <c r="C663" s="134">
        <v>405.95</v>
      </c>
      <c r="D663" s="134">
        <v>6.81</v>
      </c>
    </row>
    <row r="664" spans="1:4">
      <c r="A664" s="135">
        <v>44796</v>
      </c>
      <c r="B664" s="134">
        <v>404.93</v>
      </c>
      <c r="C664" s="134">
        <v>401.85</v>
      </c>
      <c r="D664" s="134">
        <v>6.76</v>
      </c>
    </row>
    <row r="665" spans="1:4">
      <c r="A665" s="135">
        <v>44797</v>
      </c>
      <c r="B665" s="134">
        <v>404.87</v>
      </c>
      <c r="C665" s="134">
        <v>401.63</v>
      </c>
      <c r="D665" s="134">
        <v>6.75</v>
      </c>
    </row>
    <row r="666" spans="1:4">
      <c r="A666" s="135">
        <v>44798</v>
      </c>
      <c r="B666" s="134">
        <v>404.94</v>
      </c>
      <c r="C666" s="134">
        <v>403.97</v>
      </c>
      <c r="D666" s="134">
        <v>6.78</v>
      </c>
    </row>
    <row r="667" spans="1:4">
      <c r="A667" s="135">
        <v>44799</v>
      </c>
      <c r="B667" s="134">
        <v>404.82</v>
      </c>
      <c r="C667" s="134">
        <v>405.31</v>
      </c>
      <c r="D667" s="134">
        <v>6.74</v>
      </c>
    </row>
    <row r="668" spans="1:4">
      <c r="A668" s="135">
        <v>44802</v>
      </c>
      <c r="B668" s="134">
        <v>405.12</v>
      </c>
      <c r="C668" s="134">
        <v>404.63</v>
      </c>
      <c r="D668" s="134">
        <v>6.72</v>
      </c>
    </row>
    <row r="669" spans="1:4">
      <c r="A669" s="135">
        <v>44803</v>
      </c>
      <c r="B669" s="134">
        <v>404.77</v>
      </c>
      <c r="C669" s="134">
        <v>406.11</v>
      </c>
      <c r="D669" s="134">
        <v>6.69</v>
      </c>
    </row>
    <row r="670" spans="1:4">
      <c r="A670" s="135">
        <v>44804</v>
      </c>
      <c r="B670" s="134">
        <v>404.56</v>
      </c>
      <c r="C670" s="134">
        <v>403.63</v>
      </c>
      <c r="D670" s="134">
        <v>6.71</v>
      </c>
    </row>
    <row r="671" spans="1:4">
      <c r="A671" s="135">
        <v>44805</v>
      </c>
      <c r="B671" s="134">
        <v>404.74</v>
      </c>
      <c r="C671" s="134">
        <v>405.35</v>
      </c>
      <c r="D671" s="134">
        <v>6.72</v>
      </c>
    </row>
    <row r="672" spans="1:4">
      <c r="A672" s="135">
        <v>44806</v>
      </c>
      <c r="B672" s="134">
        <v>404.59</v>
      </c>
      <c r="C672" s="134">
        <v>404.47</v>
      </c>
      <c r="D672" s="134">
        <v>6.7</v>
      </c>
    </row>
    <row r="673" spans="1:4">
      <c r="A673" s="135">
        <v>44809</v>
      </c>
      <c r="B673" s="134">
        <v>404.74</v>
      </c>
      <c r="C673" s="134">
        <v>401.99</v>
      </c>
      <c r="D673" s="134">
        <v>6.67</v>
      </c>
    </row>
    <row r="674" spans="1:4">
      <c r="A674" s="135">
        <v>44810</v>
      </c>
      <c r="B674" s="134">
        <v>404.8</v>
      </c>
      <c r="C674" s="134">
        <v>401.97</v>
      </c>
      <c r="D674" s="134">
        <v>6.65</v>
      </c>
    </row>
    <row r="675" spans="1:4">
      <c r="A675" s="135">
        <v>44811</v>
      </c>
      <c r="B675" s="134">
        <v>404.9</v>
      </c>
      <c r="C675" s="134">
        <v>400.93</v>
      </c>
      <c r="D675" s="134">
        <v>6.63</v>
      </c>
    </row>
    <row r="676" spans="1:4">
      <c r="A676" s="135">
        <v>44812</v>
      </c>
      <c r="B676" s="134">
        <v>405.11</v>
      </c>
      <c r="C676" s="134">
        <v>405.47</v>
      </c>
      <c r="D676" s="134">
        <v>6.67</v>
      </c>
    </row>
    <row r="677" spans="1:4">
      <c r="A677" s="135">
        <v>44813</v>
      </c>
      <c r="B677" s="134">
        <v>405.32</v>
      </c>
      <c r="C677" s="134">
        <v>408.32</v>
      </c>
      <c r="D677" s="134">
        <v>6.72</v>
      </c>
    </row>
    <row r="678" spans="1:4">
      <c r="A678" s="135">
        <v>44816</v>
      </c>
      <c r="B678" s="134">
        <v>405.47</v>
      </c>
      <c r="C678" s="134">
        <v>411.11</v>
      </c>
      <c r="D678" s="134">
        <v>6.72</v>
      </c>
    </row>
    <row r="679" spans="1:4">
      <c r="A679" s="135">
        <v>44817</v>
      </c>
      <c r="B679" s="134">
        <v>405.71</v>
      </c>
      <c r="C679" s="134">
        <v>412.93</v>
      </c>
      <c r="D679" s="134">
        <v>6.77</v>
      </c>
    </row>
    <row r="680" spans="1:4">
      <c r="A680" s="135">
        <v>44818</v>
      </c>
      <c r="B680" s="134">
        <v>406.73</v>
      </c>
      <c r="C680" s="134">
        <v>407.01</v>
      </c>
      <c r="D680" s="134">
        <v>6.81</v>
      </c>
    </row>
    <row r="681" spans="1:4">
      <c r="A681" s="135">
        <v>44819</v>
      </c>
      <c r="B681" s="134">
        <v>411.14</v>
      </c>
      <c r="C681" s="134">
        <v>410.4</v>
      </c>
      <c r="D681" s="134">
        <v>6.89</v>
      </c>
    </row>
    <row r="682" spans="1:4">
      <c r="A682" s="135">
        <v>44820</v>
      </c>
      <c r="B682" s="134">
        <v>415.97</v>
      </c>
      <c r="C682" s="134">
        <v>415.35</v>
      </c>
      <c r="D682" s="134">
        <v>6.93</v>
      </c>
    </row>
    <row r="683" spans="1:4">
      <c r="A683" s="135">
        <v>44823</v>
      </c>
      <c r="B683" s="134">
        <v>418.3</v>
      </c>
      <c r="C683" s="134">
        <v>418.09</v>
      </c>
      <c r="D683" s="134">
        <v>6.96</v>
      </c>
    </row>
    <row r="684" spans="1:4">
      <c r="A684" s="135">
        <v>44824</v>
      </c>
      <c r="B684" s="134">
        <v>417.92</v>
      </c>
      <c r="C684" s="134">
        <v>418.13</v>
      </c>
      <c r="D684" s="134">
        <v>6.97</v>
      </c>
    </row>
    <row r="685" spans="1:4">
      <c r="A685" s="135">
        <v>44826</v>
      </c>
      <c r="B685" s="134">
        <v>418.04</v>
      </c>
      <c r="C685" s="134">
        <v>412.56</v>
      </c>
      <c r="D685" s="134">
        <v>7.02</v>
      </c>
    </row>
    <row r="686" spans="1:4">
      <c r="A686" s="135">
        <v>44827</v>
      </c>
      <c r="B686" s="134">
        <v>416.27</v>
      </c>
      <c r="C686" s="134">
        <v>406.03</v>
      </c>
      <c r="D686" s="134">
        <v>7.25</v>
      </c>
    </row>
    <row r="687" spans="1:4">
      <c r="A687" s="135">
        <v>44830</v>
      </c>
      <c r="B687" s="134">
        <v>413.06</v>
      </c>
      <c r="C687" s="134">
        <v>398.31</v>
      </c>
      <c r="D687" s="134">
        <v>7.14</v>
      </c>
    </row>
    <row r="688" spans="1:4">
      <c r="A688" s="135">
        <v>44831</v>
      </c>
      <c r="B688" s="134">
        <v>409.82</v>
      </c>
      <c r="C688" s="134">
        <v>394.53</v>
      </c>
      <c r="D688" s="134">
        <v>7.05</v>
      </c>
    </row>
    <row r="689" spans="1:4">
      <c r="A689" s="135">
        <v>44832</v>
      </c>
      <c r="B689" s="134">
        <v>408.04</v>
      </c>
      <c r="C689" s="134">
        <v>390.29</v>
      </c>
      <c r="D689" s="134">
        <v>6.99</v>
      </c>
    </row>
    <row r="690" spans="1:4">
      <c r="A690" s="135">
        <v>44833</v>
      </c>
      <c r="B690" s="134">
        <v>405.93</v>
      </c>
      <c r="C690" s="134">
        <v>394.24</v>
      </c>
      <c r="D690" s="134">
        <v>7.12</v>
      </c>
    </row>
    <row r="691" spans="1:4">
      <c r="A691" s="135">
        <v>44834</v>
      </c>
      <c r="B691" s="134">
        <v>405.65</v>
      </c>
      <c r="C691" s="134">
        <v>396.08</v>
      </c>
      <c r="D691" s="134">
        <v>7.57</v>
      </c>
    </row>
    <row r="692" spans="1:4">
      <c r="A692" s="135">
        <v>44837</v>
      </c>
      <c r="B692" s="134">
        <v>406.22</v>
      </c>
      <c r="C692" s="134">
        <v>397.24</v>
      </c>
      <c r="D692" s="134">
        <v>7.09</v>
      </c>
    </row>
    <row r="693" spans="1:4">
      <c r="A693" s="135">
        <v>44838</v>
      </c>
      <c r="B693" s="134">
        <v>406.49</v>
      </c>
      <c r="C693" s="134">
        <v>402.22</v>
      </c>
      <c r="D693" s="134">
        <v>6.9</v>
      </c>
    </row>
    <row r="694" spans="1:4">
      <c r="A694" s="135">
        <v>44839</v>
      </c>
      <c r="B694" s="134">
        <v>405.7</v>
      </c>
      <c r="C694" s="134">
        <v>402.62</v>
      </c>
      <c r="D694" s="134">
        <v>6.8</v>
      </c>
    </row>
    <row r="695" spans="1:4">
      <c r="A695" s="135">
        <v>44840</v>
      </c>
      <c r="B695" s="134">
        <v>405.46</v>
      </c>
      <c r="C695" s="134">
        <v>400.8</v>
      </c>
      <c r="D695" s="134">
        <v>6.7</v>
      </c>
    </row>
    <row r="696" spans="1:4">
      <c r="A696" s="135">
        <v>44841</v>
      </c>
      <c r="B696" s="134">
        <v>404.56</v>
      </c>
      <c r="C696" s="134">
        <v>396.27</v>
      </c>
      <c r="D696" s="134">
        <v>6.59</v>
      </c>
    </row>
    <row r="697" spans="1:4">
      <c r="A697" s="135">
        <v>44844</v>
      </c>
      <c r="B697" s="134">
        <v>404.3</v>
      </c>
      <c r="C697" s="134">
        <v>391.89</v>
      </c>
      <c r="D697" s="134">
        <v>6.51</v>
      </c>
    </row>
    <row r="698" spans="1:4">
      <c r="A698" s="135">
        <v>44845</v>
      </c>
      <c r="B698" s="134">
        <v>404.02</v>
      </c>
      <c r="C698" s="134">
        <v>392.67</v>
      </c>
      <c r="D698" s="134">
        <v>6.33</v>
      </c>
    </row>
    <row r="699" spans="1:4">
      <c r="A699" s="135">
        <v>44846</v>
      </c>
      <c r="B699" s="134">
        <v>403.73</v>
      </c>
      <c r="C699" s="134">
        <v>392.3</v>
      </c>
      <c r="D699" s="134">
        <v>6.23</v>
      </c>
    </row>
    <row r="700" spans="1:4">
      <c r="A700" s="135">
        <v>44847</v>
      </c>
      <c r="B700" s="134">
        <v>403.91</v>
      </c>
      <c r="C700" s="134">
        <v>392.76</v>
      </c>
      <c r="D700" s="134">
        <v>6.36</v>
      </c>
    </row>
    <row r="701" spans="1:4">
      <c r="A701" s="135">
        <v>44848</v>
      </c>
      <c r="B701" s="134">
        <v>403.94</v>
      </c>
      <c r="C701" s="134">
        <v>393.11</v>
      </c>
      <c r="D701" s="134">
        <v>6.41</v>
      </c>
    </row>
    <row r="702" spans="1:4">
      <c r="A702" s="135">
        <v>44851</v>
      </c>
      <c r="B702" s="134">
        <v>404.13</v>
      </c>
      <c r="C702" s="134">
        <v>393.99</v>
      </c>
      <c r="D702" s="134">
        <v>6.54</v>
      </c>
    </row>
    <row r="703" spans="1:4">
      <c r="A703" s="135">
        <v>44852</v>
      </c>
      <c r="B703" s="134">
        <v>403.96</v>
      </c>
      <c r="C703" s="134">
        <v>396.73</v>
      </c>
      <c r="D703" s="134">
        <v>6.56</v>
      </c>
    </row>
    <row r="704" spans="1:4">
      <c r="A704" s="135">
        <v>44853</v>
      </c>
      <c r="B704" s="134">
        <v>403.99</v>
      </c>
      <c r="C704" s="134">
        <v>395.14</v>
      </c>
      <c r="D704" s="134">
        <v>6.58</v>
      </c>
    </row>
    <row r="705" spans="1:4">
      <c r="A705" s="135">
        <v>44854</v>
      </c>
      <c r="B705" s="134">
        <v>403.59</v>
      </c>
      <c r="C705" s="134">
        <v>395.76</v>
      </c>
      <c r="D705" s="134">
        <v>6.57</v>
      </c>
    </row>
    <row r="706" spans="1:4">
      <c r="A706" s="135">
        <v>44855</v>
      </c>
      <c r="B706" s="134">
        <v>403.01</v>
      </c>
      <c r="C706" s="134">
        <v>392.85</v>
      </c>
      <c r="D706" s="134">
        <v>6.6</v>
      </c>
    </row>
    <row r="707" spans="1:4">
      <c r="A707" s="135">
        <v>44858</v>
      </c>
      <c r="B707" s="134">
        <v>402.33</v>
      </c>
      <c r="C707" s="134">
        <v>395.09</v>
      </c>
      <c r="D707" s="134">
        <v>6.59</v>
      </c>
    </row>
    <row r="708" spans="1:4">
      <c r="A708" s="135">
        <v>44859</v>
      </c>
      <c r="B708" s="134">
        <v>400.91</v>
      </c>
      <c r="C708" s="134">
        <v>395.26</v>
      </c>
      <c r="D708" s="134">
        <v>6.53</v>
      </c>
    </row>
    <row r="709" spans="1:4">
      <c r="A709" s="135">
        <v>44860</v>
      </c>
      <c r="B709" s="134">
        <v>399.38</v>
      </c>
      <c r="C709" s="134">
        <v>400.3</v>
      </c>
      <c r="D709" s="134">
        <v>6.51</v>
      </c>
    </row>
    <row r="710" spans="1:4">
      <c r="A710" s="135">
        <v>44861</v>
      </c>
      <c r="B710" s="134">
        <v>396.7</v>
      </c>
      <c r="C710" s="134">
        <v>398.17</v>
      </c>
      <c r="D710" s="134">
        <v>6.47</v>
      </c>
    </row>
    <row r="711" spans="1:4">
      <c r="A711" s="135">
        <v>44862</v>
      </c>
      <c r="B711" s="134">
        <v>395.53</v>
      </c>
      <c r="C711" s="134">
        <v>393.43</v>
      </c>
      <c r="D711" s="134">
        <v>6.42</v>
      </c>
    </row>
    <row r="712" spans="1:4">
      <c r="A712" s="135">
        <v>44865</v>
      </c>
      <c r="B712" s="134">
        <v>395.4</v>
      </c>
      <c r="C712" s="134">
        <v>392.83</v>
      </c>
      <c r="D712" s="134">
        <v>6.41</v>
      </c>
    </row>
    <row r="713" spans="1:4">
      <c r="A713" s="135">
        <v>44866</v>
      </c>
      <c r="B713" s="134">
        <v>395.19</v>
      </c>
      <c r="C713" s="134">
        <v>392.58</v>
      </c>
      <c r="D713" s="134">
        <v>6.45</v>
      </c>
    </row>
    <row r="714" spans="1:4">
      <c r="A714" s="135">
        <v>44867</v>
      </c>
      <c r="B714" s="134">
        <v>395.37</v>
      </c>
      <c r="C714" s="134">
        <v>391.42</v>
      </c>
      <c r="D714" s="134">
        <v>6.42</v>
      </c>
    </row>
    <row r="715" spans="1:4">
      <c r="A715" s="135">
        <v>44868</v>
      </c>
      <c r="B715" s="134">
        <v>395.34</v>
      </c>
      <c r="C715" s="134">
        <v>385.18</v>
      </c>
      <c r="D715" s="134">
        <v>6.36</v>
      </c>
    </row>
    <row r="716" spans="1:4">
      <c r="A716" s="135">
        <v>44869</v>
      </c>
      <c r="B716" s="134">
        <v>395.52</v>
      </c>
      <c r="C716" s="134">
        <v>387.25</v>
      </c>
      <c r="D716" s="134">
        <v>6.37</v>
      </c>
    </row>
    <row r="717" spans="1:4">
      <c r="A717" s="135">
        <v>44872</v>
      </c>
      <c r="B717" s="134">
        <v>395.94</v>
      </c>
      <c r="C717" s="134">
        <v>395.27</v>
      </c>
      <c r="D717" s="134">
        <v>6.37</v>
      </c>
    </row>
    <row r="718" spans="1:4">
      <c r="A718" s="135">
        <v>44873</v>
      </c>
      <c r="B718" s="134">
        <v>396.21</v>
      </c>
      <c r="C718" s="134">
        <v>395.93</v>
      </c>
      <c r="D718" s="134">
        <v>6.5</v>
      </c>
    </row>
    <row r="719" spans="1:4">
      <c r="A719" s="135">
        <v>44874</v>
      </c>
      <c r="B719" s="134">
        <v>394.66</v>
      </c>
      <c r="C719" s="134">
        <v>396.55</v>
      </c>
      <c r="D719" s="134">
        <v>6.46</v>
      </c>
    </row>
    <row r="720" spans="1:4">
      <c r="A720" s="135">
        <v>44875</v>
      </c>
      <c r="B720" s="134">
        <v>395.27</v>
      </c>
      <c r="C720" s="134">
        <v>393.25</v>
      </c>
      <c r="D720" s="134">
        <v>6.47</v>
      </c>
    </row>
    <row r="721" spans="1:4">
      <c r="A721" s="135">
        <v>44876</v>
      </c>
      <c r="B721" s="134">
        <v>396.12</v>
      </c>
      <c r="C721" s="134">
        <v>406.42</v>
      </c>
      <c r="D721" s="134">
        <v>6.59</v>
      </c>
    </row>
    <row r="722" spans="1:4">
      <c r="A722" s="135">
        <v>44879</v>
      </c>
      <c r="B722" s="134">
        <v>395.93</v>
      </c>
      <c r="C722" s="134">
        <v>407.45</v>
      </c>
      <c r="D722" s="134">
        <v>6.56</v>
      </c>
    </row>
    <row r="723" spans="1:4">
      <c r="A723" s="135">
        <v>44880</v>
      </c>
      <c r="B723" s="134">
        <v>395.83</v>
      </c>
      <c r="C723" s="134">
        <v>412.93</v>
      </c>
      <c r="D723" s="134">
        <v>6.57</v>
      </c>
    </row>
    <row r="724" spans="1:4">
      <c r="A724" s="135">
        <v>44881</v>
      </c>
      <c r="B724" s="134">
        <v>395.15</v>
      </c>
      <c r="C724" s="134">
        <v>412.06</v>
      </c>
      <c r="D724" s="134">
        <v>6.55</v>
      </c>
    </row>
    <row r="725" spans="1:4">
      <c r="A725" s="135">
        <v>44882</v>
      </c>
      <c r="B725" s="134">
        <v>395.53</v>
      </c>
      <c r="C725" s="134">
        <v>408.98</v>
      </c>
      <c r="D725" s="134">
        <v>6.55</v>
      </c>
    </row>
    <row r="726" spans="1:4">
      <c r="A726" s="135">
        <v>44883</v>
      </c>
      <c r="B726" s="134">
        <v>395.19</v>
      </c>
      <c r="C726" s="134">
        <v>409.81</v>
      </c>
      <c r="D726" s="134">
        <v>6.55</v>
      </c>
    </row>
    <row r="727" spans="1:4">
      <c r="A727" s="135">
        <v>44886</v>
      </c>
      <c r="B727" s="134">
        <v>395.18</v>
      </c>
      <c r="C727" s="134">
        <v>404.51</v>
      </c>
      <c r="D727" s="134">
        <v>6.51</v>
      </c>
    </row>
    <row r="728" spans="1:4">
      <c r="A728" s="135">
        <v>44887</v>
      </c>
      <c r="B728" s="134">
        <v>394.79</v>
      </c>
      <c r="C728" s="134">
        <v>405.96</v>
      </c>
      <c r="D728" s="134">
        <v>6.51</v>
      </c>
    </row>
    <row r="729" spans="1:4">
      <c r="A729" s="135">
        <v>44888</v>
      </c>
      <c r="B729" s="134">
        <v>394.93</v>
      </c>
      <c r="C729" s="134">
        <v>407.21</v>
      </c>
      <c r="D729" s="134">
        <v>6.53</v>
      </c>
    </row>
    <row r="730" spans="1:4">
      <c r="A730" s="135">
        <v>44889</v>
      </c>
      <c r="B730" s="134">
        <v>395.29</v>
      </c>
      <c r="C730" s="134">
        <v>411.34</v>
      </c>
      <c r="D730" s="134">
        <v>6.55</v>
      </c>
    </row>
    <row r="731" spans="1:4">
      <c r="A731" s="135">
        <v>44890</v>
      </c>
      <c r="B731" s="134">
        <v>395.05</v>
      </c>
      <c r="C731" s="134">
        <v>411.29</v>
      </c>
      <c r="D731" s="134">
        <v>6.53</v>
      </c>
    </row>
    <row r="732" spans="1:4">
      <c r="A732" s="135">
        <v>44893</v>
      </c>
      <c r="B732" s="134">
        <v>395.92</v>
      </c>
      <c r="C732" s="134">
        <v>414.65</v>
      </c>
      <c r="D732" s="134">
        <v>6.52</v>
      </c>
    </row>
    <row r="733" spans="1:4">
      <c r="A733" s="135">
        <v>44894</v>
      </c>
      <c r="B733" s="134">
        <v>395.12</v>
      </c>
      <c r="C733" s="134">
        <v>410.25</v>
      </c>
      <c r="D733" s="134">
        <v>6.49</v>
      </c>
    </row>
    <row r="734" spans="1:4">
      <c r="A734" s="135">
        <v>44895</v>
      </c>
      <c r="B734" s="134">
        <v>394.87</v>
      </c>
      <c r="C734" s="134">
        <v>408.89</v>
      </c>
      <c r="D734" s="134">
        <v>6.49</v>
      </c>
    </row>
    <row r="735" spans="1:4">
      <c r="A735" s="135">
        <v>44896</v>
      </c>
      <c r="B735" s="134">
        <v>395.35</v>
      </c>
      <c r="C735" s="134">
        <v>411.92</v>
      </c>
      <c r="D735" s="134">
        <v>6.46</v>
      </c>
    </row>
    <row r="736" spans="1:4">
      <c r="A736" s="135">
        <v>44897</v>
      </c>
      <c r="B736" s="134">
        <v>395.2</v>
      </c>
      <c r="C736" s="134">
        <v>416.07</v>
      </c>
      <c r="D736" s="134">
        <v>6.39</v>
      </c>
    </row>
    <row r="737" spans="1:4">
      <c r="A737" s="135">
        <v>44900</v>
      </c>
      <c r="B737" s="134">
        <v>395.91</v>
      </c>
      <c r="C737" s="134">
        <v>417.09</v>
      </c>
      <c r="D737" s="134">
        <v>6.36</v>
      </c>
    </row>
    <row r="738" spans="1:4">
      <c r="A738" s="135">
        <v>44901</v>
      </c>
      <c r="B738" s="134">
        <v>395.59</v>
      </c>
      <c r="C738" s="134">
        <v>415.41</v>
      </c>
      <c r="D738" s="134">
        <v>6.28</v>
      </c>
    </row>
    <row r="739" spans="1:4">
      <c r="A739" s="135">
        <v>44902</v>
      </c>
      <c r="B739" s="134">
        <v>395.72</v>
      </c>
      <c r="C739" s="134">
        <v>415.43</v>
      </c>
      <c r="D739" s="134">
        <v>6.29</v>
      </c>
    </row>
    <row r="740" spans="1:4">
      <c r="A740" s="135">
        <v>44903</v>
      </c>
      <c r="B740" s="134">
        <v>395.15</v>
      </c>
      <c r="C740" s="134">
        <v>415.38</v>
      </c>
      <c r="D740" s="134">
        <v>6.32</v>
      </c>
    </row>
    <row r="741" spans="1:4">
      <c r="A741" s="135">
        <v>44904</v>
      </c>
      <c r="B741" s="134">
        <v>395.3</v>
      </c>
      <c r="C741" s="134">
        <v>417.56</v>
      </c>
      <c r="D741" s="134">
        <v>6.33</v>
      </c>
    </row>
    <row r="742" spans="1:4">
      <c r="A742" s="135">
        <v>44907</v>
      </c>
      <c r="B742" s="134">
        <v>395.53</v>
      </c>
      <c r="C742" s="134">
        <v>417.8</v>
      </c>
      <c r="D742" s="134">
        <v>6.29</v>
      </c>
    </row>
    <row r="743" spans="1:4">
      <c r="A743" s="135">
        <v>44908</v>
      </c>
      <c r="B743" s="134">
        <v>395.07</v>
      </c>
      <c r="C743" s="134">
        <v>417.31</v>
      </c>
      <c r="D743" s="134">
        <v>6.25</v>
      </c>
    </row>
    <row r="744" spans="1:4">
      <c r="A744" s="135">
        <v>44909</v>
      </c>
      <c r="B744" s="134">
        <v>394.13</v>
      </c>
      <c r="C744" s="134">
        <v>420.34</v>
      </c>
      <c r="D744" s="134">
        <v>6.21</v>
      </c>
    </row>
    <row r="745" spans="1:4">
      <c r="A745" s="135">
        <v>44910</v>
      </c>
      <c r="B745" s="134">
        <v>394.26</v>
      </c>
      <c r="C745" s="134">
        <v>418.51</v>
      </c>
      <c r="D745" s="134">
        <v>6.13</v>
      </c>
    </row>
    <row r="746" spans="1:4">
      <c r="A746" s="135">
        <v>44911</v>
      </c>
      <c r="B746" s="134">
        <v>394.45</v>
      </c>
      <c r="C746" s="134">
        <v>418.95</v>
      </c>
      <c r="D746" s="134">
        <v>6.1</v>
      </c>
    </row>
    <row r="747" spans="1:4">
      <c r="A747" s="135">
        <v>44914</v>
      </c>
      <c r="B747" s="134">
        <v>394.29</v>
      </c>
      <c r="C747" s="134">
        <v>418.66</v>
      </c>
      <c r="D747" s="134">
        <v>5.92</v>
      </c>
    </row>
    <row r="748" spans="1:4">
      <c r="A748" s="135">
        <v>44915</v>
      </c>
      <c r="B748" s="134">
        <v>393.73</v>
      </c>
      <c r="C748" s="134">
        <v>418.5</v>
      </c>
      <c r="D748" s="134">
        <v>5.72</v>
      </c>
    </row>
    <row r="749" spans="1:4">
      <c r="A749" s="135">
        <v>44916</v>
      </c>
      <c r="B749" s="134">
        <v>393.97</v>
      </c>
      <c r="C749" s="134">
        <v>418.2</v>
      </c>
      <c r="D749" s="134">
        <v>5.58</v>
      </c>
    </row>
    <row r="750" spans="1:4">
      <c r="A750" s="135">
        <v>44917</v>
      </c>
      <c r="B750" s="134">
        <v>394.07</v>
      </c>
      <c r="C750" s="134">
        <v>418.74</v>
      </c>
      <c r="D750" s="134">
        <v>5.45</v>
      </c>
    </row>
    <row r="751" spans="1:4">
      <c r="A751" s="135">
        <v>44918</v>
      </c>
      <c r="B751" s="134">
        <v>393.81</v>
      </c>
      <c r="C751" s="134">
        <v>418.19</v>
      </c>
      <c r="D751" s="134">
        <v>5.79</v>
      </c>
    </row>
    <row r="752" spans="1:4">
      <c r="A752" s="135">
        <v>44921</v>
      </c>
      <c r="B752" s="134">
        <v>394.49</v>
      </c>
      <c r="C752" s="134">
        <v>419.07</v>
      </c>
      <c r="D752" s="134">
        <v>5.76</v>
      </c>
    </row>
    <row r="753" spans="1:4">
      <c r="A753" s="135">
        <v>44922</v>
      </c>
      <c r="B753" s="134">
        <v>393.6</v>
      </c>
      <c r="C753" s="134">
        <v>419.81</v>
      </c>
      <c r="D753" s="134">
        <v>5.61</v>
      </c>
    </row>
    <row r="754" spans="1:4">
      <c r="A754" s="135">
        <v>44923</v>
      </c>
      <c r="B754" s="134">
        <v>393.27</v>
      </c>
      <c r="C754" s="134">
        <v>418.12</v>
      </c>
      <c r="D754" s="134">
        <v>5.51</v>
      </c>
    </row>
    <row r="755" spans="1:4">
      <c r="A755" s="135">
        <v>44924</v>
      </c>
      <c r="B755" s="134">
        <v>393.41</v>
      </c>
      <c r="C755" s="134">
        <v>418.43</v>
      </c>
      <c r="D755" s="134">
        <v>5.45</v>
      </c>
    </row>
    <row r="756" spans="1:4">
      <c r="A756" s="135">
        <v>44925</v>
      </c>
      <c r="B756" s="134">
        <v>393.57</v>
      </c>
      <c r="C756" s="134">
        <v>420.06</v>
      </c>
      <c r="D756" s="134">
        <v>5.59</v>
      </c>
    </row>
    <row r="757" spans="1:4">
      <c r="A757" s="135">
        <v>44929</v>
      </c>
      <c r="B757" s="134">
        <v>394.69</v>
      </c>
      <c r="C757" s="134">
        <v>415.61</v>
      </c>
      <c r="D757" s="134">
        <v>5.57</v>
      </c>
    </row>
    <row r="758" spans="1:4">
      <c r="A758" s="135">
        <v>44930</v>
      </c>
      <c r="B758" s="134">
        <v>394.49</v>
      </c>
      <c r="C758" s="134">
        <v>418.95</v>
      </c>
      <c r="D758" s="134">
        <v>5.51</v>
      </c>
    </row>
    <row r="759" spans="1:4">
      <c r="A759" s="135">
        <v>44931</v>
      </c>
      <c r="B759" s="134">
        <v>394.78</v>
      </c>
      <c r="C759" s="134">
        <v>419.18</v>
      </c>
      <c r="D759" s="134">
        <v>5.49</v>
      </c>
    </row>
    <row r="760" spans="1:4">
      <c r="A760" s="135">
        <v>44935</v>
      </c>
      <c r="B760" s="134">
        <v>394.93</v>
      </c>
      <c r="C760" s="134">
        <v>421.43</v>
      </c>
      <c r="D760" s="134">
        <v>5.65</v>
      </c>
    </row>
    <row r="761" spans="1:4">
      <c r="A761" s="135">
        <v>44936</v>
      </c>
      <c r="B761" s="134">
        <v>395.13</v>
      </c>
      <c r="C761" s="134">
        <v>424.21</v>
      </c>
      <c r="D761" s="134">
        <v>5.68</v>
      </c>
    </row>
    <row r="762" spans="1:4">
      <c r="A762" s="135">
        <v>44937</v>
      </c>
      <c r="B762" s="134">
        <v>395.96</v>
      </c>
      <c r="C762" s="134">
        <v>425.58</v>
      </c>
      <c r="D762" s="134">
        <v>5.76</v>
      </c>
    </row>
    <row r="763" spans="1:4">
      <c r="A763" s="135">
        <v>44938</v>
      </c>
      <c r="B763" s="134">
        <v>396.31</v>
      </c>
      <c r="C763" s="134">
        <v>426.43</v>
      </c>
      <c r="D763" s="134">
        <v>5.85</v>
      </c>
    </row>
    <row r="764" spans="1:4">
      <c r="A764" s="135">
        <v>44939</v>
      </c>
      <c r="B764" s="134">
        <v>396.56</v>
      </c>
      <c r="C764" s="134">
        <v>429.91</v>
      </c>
      <c r="D764" s="134">
        <v>5.88</v>
      </c>
    </row>
    <row r="765" spans="1:4">
      <c r="A765" s="135">
        <v>44942</v>
      </c>
      <c r="B765" s="134">
        <v>396.8</v>
      </c>
      <c r="C765" s="134">
        <v>429.77</v>
      </c>
      <c r="D765" s="134">
        <v>5.8</v>
      </c>
    </row>
    <row r="766" spans="1:4">
      <c r="A766" s="135">
        <v>44943</v>
      </c>
      <c r="B766" s="134">
        <v>396.84</v>
      </c>
      <c r="C766" s="134">
        <v>429.5</v>
      </c>
      <c r="D766" s="134">
        <v>5.78</v>
      </c>
    </row>
    <row r="767" spans="1:4">
      <c r="A767" s="135">
        <v>44944</v>
      </c>
      <c r="B767" s="134">
        <v>396.36</v>
      </c>
      <c r="C767" s="134">
        <v>430.09</v>
      </c>
      <c r="D767" s="134">
        <v>5.76</v>
      </c>
    </row>
    <row r="768" spans="1:4">
      <c r="A768" s="135">
        <v>44945</v>
      </c>
      <c r="B768" s="134">
        <v>396.37</v>
      </c>
      <c r="C768" s="134">
        <v>429.23</v>
      </c>
      <c r="D768" s="134">
        <v>5.76</v>
      </c>
    </row>
    <row r="769" spans="1:4">
      <c r="A769" s="135">
        <v>44946</v>
      </c>
      <c r="B769" s="134">
        <v>396.25</v>
      </c>
      <c r="C769" s="134">
        <v>429.54</v>
      </c>
      <c r="D769" s="134">
        <v>5.77</v>
      </c>
    </row>
    <row r="770" spans="1:4">
      <c r="A770" s="135">
        <v>44949</v>
      </c>
      <c r="B770" s="134">
        <v>396.66</v>
      </c>
      <c r="C770" s="134">
        <v>432.44</v>
      </c>
      <c r="D770" s="134">
        <v>5.78</v>
      </c>
    </row>
    <row r="771" spans="1:4">
      <c r="A771" s="135">
        <v>44950</v>
      </c>
      <c r="B771" s="134">
        <v>396.4</v>
      </c>
      <c r="C771" s="134">
        <v>430.53</v>
      </c>
      <c r="D771" s="134">
        <v>5.77</v>
      </c>
    </row>
    <row r="772" spans="1:4">
      <c r="A772" s="135">
        <v>44951</v>
      </c>
      <c r="B772" s="134">
        <v>396.02</v>
      </c>
      <c r="C772" s="134">
        <v>430.32</v>
      </c>
      <c r="D772" s="134">
        <v>5.73</v>
      </c>
    </row>
    <row r="773" spans="1:4">
      <c r="A773" s="135">
        <v>44952</v>
      </c>
      <c r="B773" s="134">
        <v>395.65</v>
      </c>
      <c r="C773" s="134">
        <v>431.46</v>
      </c>
      <c r="D773" s="134">
        <v>5.73</v>
      </c>
    </row>
    <row r="774" spans="1:4">
      <c r="A774" s="135">
        <v>44953</v>
      </c>
      <c r="B774" s="134">
        <v>396.02</v>
      </c>
      <c r="C774" s="134">
        <v>431.27</v>
      </c>
      <c r="D774" s="134">
        <v>5.71</v>
      </c>
    </row>
    <row r="775" spans="1:4">
      <c r="A775" s="135">
        <v>44956</v>
      </c>
      <c r="B775" s="134">
        <v>395.88</v>
      </c>
      <c r="C775" s="134">
        <v>431.87</v>
      </c>
      <c r="D775" s="134">
        <v>5.69</v>
      </c>
    </row>
    <row r="776" spans="1:4">
      <c r="A776" s="135">
        <v>44957</v>
      </c>
      <c r="B776" s="134">
        <v>395.67</v>
      </c>
      <c r="C776" s="134">
        <v>428.27</v>
      </c>
      <c r="D776" s="134">
        <v>5.61</v>
      </c>
    </row>
    <row r="777" spans="1:4">
      <c r="A777" s="135">
        <v>44958</v>
      </c>
      <c r="B777" s="134">
        <v>395.74</v>
      </c>
      <c r="C777" s="134">
        <v>430.96</v>
      </c>
      <c r="D777" s="134">
        <v>5.65</v>
      </c>
    </row>
    <row r="778" spans="1:4">
      <c r="A778" s="135">
        <v>44959</v>
      </c>
      <c r="B778" s="134">
        <v>396.04</v>
      </c>
      <c r="C778" s="134">
        <v>434.97</v>
      </c>
      <c r="D778" s="134">
        <v>5.65</v>
      </c>
    </row>
    <row r="779" spans="1:4">
      <c r="A779" s="135">
        <v>44960</v>
      </c>
      <c r="B779" s="134">
        <v>396.48</v>
      </c>
      <c r="C779" s="134">
        <v>433.59</v>
      </c>
      <c r="D779" s="134">
        <v>5.63</v>
      </c>
    </row>
    <row r="780" spans="1:4">
      <c r="A780" s="135">
        <v>44963</v>
      </c>
      <c r="B780" s="134">
        <v>396.62</v>
      </c>
      <c r="C780" s="134">
        <v>426.96</v>
      </c>
      <c r="D780" s="134">
        <v>5.61</v>
      </c>
    </row>
    <row r="781" spans="1:4">
      <c r="A781" s="135">
        <v>44964</v>
      </c>
      <c r="B781" s="134">
        <v>395.88</v>
      </c>
      <c r="C781" s="134">
        <v>424.11</v>
      </c>
      <c r="D781" s="134">
        <v>5.59</v>
      </c>
    </row>
    <row r="782" spans="1:4">
      <c r="A782" s="135">
        <v>44965</v>
      </c>
      <c r="B782" s="134">
        <v>395.9</v>
      </c>
      <c r="C782" s="134">
        <v>425.39</v>
      </c>
      <c r="D782" s="134">
        <v>5.53</v>
      </c>
    </row>
    <row r="783" spans="1:4">
      <c r="A783" s="135">
        <v>44966</v>
      </c>
      <c r="B783" s="134">
        <v>395.92</v>
      </c>
      <c r="C783" s="134">
        <v>426.6</v>
      </c>
      <c r="D783" s="134">
        <v>5.44</v>
      </c>
    </row>
    <row r="784" spans="1:4">
      <c r="A784" s="135">
        <v>44967</v>
      </c>
      <c r="B784" s="134">
        <v>395.24</v>
      </c>
      <c r="C784" s="134">
        <v>423.26</v>
      </c>
      <c r="D784" s="134">
        <v>5.41</v>
      </c>
    </row>
    <row r="785" spans="1:4">
      <c r="A785" s="135">
        <v>44970</v>
      </c>
      <c r="B785" s="134">
        <v>394.69</v>
      </c>
      <c r="C785" s="134">
        <v>421.57</v>
      </c>
      <c r="D785" s="134">
        <v>5.35</v>
      </c>
    </row>
    <row r="786" spans="1:4">
      <c r="A786" s="135">
        <v>44971</v>
      </c>
      <c r="B786" s="134">
        <v>394.1</v>
      </c>
      <c r="C786" s="134">
        <v>423.78</v>
      </c>
      <c r="D786" s="134">
        <v>5.34</v>
      </c>
    </row>
    <row r="787" spans="1:4">
      <c r="A787" s="135">
        <v>44972</v>
      </c>
      <c r="B787" s="134">
        <v>393.5</v>
      </c>
      <c r="C787" s="134">
        <v>421.71</v>
      </c>
      <c r="D787" s="134">
        <v>5.29</v>
      </c>
    </row>
    <row r="788" spans="1:4">
      <c r="A788" s="135">
        <v>44973</v>
      </c>
      <c r="B788" s="134">
        <v>393.52</v>
      </c>
      <c r="C788" s="134">
        <v>421.26</v>
      </c>
      <c r="D788" s="134">
        <v>5.26</v>
      </c>
    </row>
    <row r="789" spans="1:4">
      <c r="A789" s="135">
        <v>44974</v>
      </c>
      <c r="B789" s="134">
        <v>392.89</v>
      </c>
      <c r="C789" s="134">
        <v>417.96</v>
      </c>
      <c r="D789" s="134">
        <v>5.27</v>
      </c>
    </row>
    <row r="790" spans="1:4">
      <c r="A790" s="135">
        <v>44977</v>
      </c>
      <c r="B790" s="134">
        <v>392.35</v>
      </c>
      <c r="C790" s="134">
        <v>419.3</v>
      </c>
      <c r="D790" s="134">
        <v>5.28</v>
      </c>
    </row>
    <row r="791" spans="1:4">
      <c r="A791" s="135">
        <v>44978</v>
      </c>
      <c r="B791" s="134">
        <v>391.68</v>
      </c>
      <c r="C791" s="134">
        <v>417.06</v>
      </c>
      <c r="D791" s="134">
        <v>5.25</v>
      </c>
    </row>
    <row r="792" spans="1:4">
      <c r="A792" s="135">
        <v>44979</v>
      </c>
      <c r="B792" s="134">
        <v>390.48</v>
      </c>
      <c r="C792" s="134">
        <v>414.96</v>
      </c>
      <c r="D792" s="134">
        <v>5.21</v>
      </c>
    </row>
    <row r="793" spans="1:4">
      <c r="A793" s="135">
        <v>44980</v>
      </c>
      <c r="B793" s="134">
        <v>390.08</v>
      </c>
      <c r="C793" s="134">
        <v>413.41</v>
      </c>
      <c r="D793" s="134">
        <v>5.2</v>
      </c>
    </row>
    <row r="794" spans="1:4">
      <c r="A794" s="135">
        <v>44981</v>
      </c>
      <c r="B794" s="134">
        <v>389.42</v>
      </c>
      <c r="C794" s="134">
        <v>412.28</v>
      </c>
      <c r="D794" s="134">
        <v>5.13</v>
      </c>
    </row>
    <row r="795" spans="1:4">
      <c r="A795" s="135">
        <v>44984</v>
      </c>
      <c r="B795" s="134">
        <v>389.06</v>
      </c>
      <c r="C795" s="134">
        <v>411.12</v>
      </c>
      <c r="D795" s="134">
        <v>5.18</v>
      </c>
    </row>
    <row r="796" spans="1:4">
      <c r="A796" s="135">
        <v>44985</v>
      </c>
      <c r="B796" s="134">
        <v>389.34</v>
      </c>
      <c r="C796" s="134">
        <v>413.4</v>
      </c>
      <c r="D796" s="134">
        <v>5.18</v>
      </c>
    </row>
    <row r="797" spans="1:4">
      <c r="A797" s="135">
        <v>44986</v>
      </c>
      <c r="B797" s="134">
        <v>389.01</v>
      </c>
      <c r="C797" s="134">
        <v>414.88</v>
      </c>
      <c r="D797" s="134">
        <v>5.17</v>
      </c>
    </row>
    <row r="798" spans="1:4">
      <c r="A798" s="135">
        <v>44987</v>
      </c>
      <c r="B798" s="134">
        <v>388.95</v>
      </c>
      <c r="C798" s="134">
        <v>412.87</v>
      </c>
      <c r="D798" s="134">
        <v>5.15</v>
      </c>
    </row>
    <row r="799" spans="1:4">
      <c r="A799" s="135">
        <v>44988</v>
      </c>
      <c r="B799" s="134">
        <v>388.17</v>
      </c>
      <c r="C799" s="134">
        <v>412.08</v>
      </c>
      <c r="D799" s="134">
        <v>5.15</v>
      </c>
    </row>
    <row r="800" spans="1:4">
      <c r="A800" s="135">
        <v>44991</v>
      </c>
      <c r="B800" s="134">
        <v>388.49</v>
      </c>
      <c r="C800" s="134">
        <v>412.85</v>
      </c>
      <c r="D800" s="134">
        <v>5.16</v>
      </c>
    </row>
    <row r="801" spans="1:4">
      <c r="A801" s="135">
        <v>44992</v>
      </c>
      <c r="B801" s="134">
        <v>388.6</v>
      </c>
      <c r="C801" s="134">
        <v>414.21</v>
      </c>
      <c r="D801" s="134">
        <v>5.15</v>
      </c>
    </row>
    <row r="802" spans="1:4">
      <c r="A802" s="135">
        <v>44994</v>
      </c>
      <c r="B802" s="134">
        <v>388.49</v>
      </c>
      <c r="C802" s="134">
        <v>410.56</v>
      </c>
      <c r="D802" s="134">
        <v>5.12</v>
      </c>
    </row>
    <row r="803" spans="1:4">
      <c r="A803" s="135">
        <v>44995</v>
      </c>
      <c r="B803" s="134">
        <v>388.18</v>
      </c>
      <c r="C803" s="134">
        <v>411</v>
      </c>
      <c r="D803" s="134">
        <v>5.1100000000000003</v>
      </c>
    </row>
    <row r="804" spans="1:4">
      <c r="A804" s="135">
        <v>44998</v>
      </c>
      <c r="B804" s="134">
        <v>388.44</v>
      </c>
      <c r="C804" s="134">
        <v>414.47</v>
      </c>
      <c r="D804" s="134">
        <v>5.17</v>
      </c>
    </row>
    <row r="805" spans="1:4">
      <c r="A805" s="135">
        <v>44999</v>
      </c>
      <c r="B805" s="134">
        <v>388.79</v>
      </c>
      <c r="C805" s="134">
        <v>416.78</v>
      </c>
      <c r="D805" s="134">
        <v>5.16</v>
      </c>
    </row>
    <row r="806" spans="1:4">
      <c r="A806" s="135">
        <v>45000</v>
      </c>
      <c r="B806" s="134">
        <v>388.4</v>
      </c>
      <c r="C806" s="134">
        <v>412.75</v>
      </c>
      <c r="D806" s="134">
        <v>5.12</v>
      </c>
    </row>
    <row r="807" spans="1:4">
      <c r="A807" s="135">
        <v>45001</v>
      </c>
      <c r="B807" s="134">
        <v>388.63</v>
      </c>
      <c r="C807" s="134">
        <v>412.53</v>
      </c>
      <c r="D807" s="134">
        <v>5.0999999999999996</v>
      </c>
    </row>
    <row r="808" spans="1:4">
      <c r="A808" s="135">
        <v>45002</v>
      </c>
      <c r="B808" s="134">
        <v>388.28</v>
      </c>
      <c r="C808" s="134">
        <v>412.9</v>
      </c>
      <c r="D808" s="134">
        <v>5.07</v>
      </c>
    </row>
    <row r="809" spans="1:4">
      <c r="A809" s="135">
        <v>45005</v>
      </c>
      <c r="B809" s="134">
        <v>388.48</v>
      </c>
      <c r="C809" s="134">
        <v>415.48</v>
      </c>
      <c r="D809" s="134">
        <v>5.04</v>
      </c>
    </row>
    <row r="810" spans="1:4">
      <c r="A810" s="135">
        <v>45006</v>
      </c>
      <c r="B810" s="134">
        <v>388.35</v>
      </c>
      <c r="C810" s="134">
        <v>418.21</v>
      </c>
      <c r="D810" s="134">
        <v>5.05</v>
      </c>
    </row>
    <row r="811" spans="1:4">
      <c r="A811" s="135">
        <v>45007</v>
      </c>
      <c r="B811" s="134">
        <v>388.17</v>
      </c>
      <c r="C811" s="134">
        <v>418.91</v>
      </c>
      <c r="D811" s="134">
        <v>5.04</v>
      </c>
    </row>
    <row r="812" spans="1:4">
      <c r="A812" s="135">
        <v>45008</v>
      </c>
      <c r="B812" s="134">
        <v>388.33</v>
      </c>
      <c r="C812" s="134">
        <v>422.31</v>
      </c>
      <c r="D812" s="134">
        <v>5.0999999999999996</v>
      </c>
    </row>
    <row r="813" spans="1:4">
      <c r="A813" s="135">
        <v>45009</v>
      </c>
      <c r="B813" s="134">
        <v>388.07</v>
      </c>
      <c r="C813" s="134">
        <v>416.17</v>
      </c>
      <c r="D813" s="134">
        <v>5.07</v>
      </c>
    </row>
    <row r="814" spans="1:4">
      <c r="A814" s="135">
        <v>45012</v>
      </c>
      <c r="B814" s="134">
        <v>388.53</v>
      </c>
      <c r="C814" s="134">
        <v>418.37</v>
      </c>
      <c r="D814" s="134">
        <v>5.08</v>
      </c>
    </row>
    <row r="815" spans="1:4">
      <c r="A815" s="135">
        <v>45013</v>
      </c>
      <c r="B815" s="134">
        <v>388.29</v>
      </c>
      <c r="C815" s="134">
        <v>420.21</v>
      </c>
      <c r="D815" s="134">
        <v>5.07</v>
      </c>
    </row>
    <row r="816" spans="1:4">
      <c r="A816" s="135">
        <v>45014</v>
      </c>
      <c r="B816" s="134">
        <v>388.21</v>
      </c>
      <c r="C816" s="134">
        <v>421.48</v>
      </c>
      <c r="D816" s="134">
        <v>5.04</v>
      </c>
    </row>
    <row r="817" spans="1:7">
      <c r="A817" s="135">
        <v>45015</v>
      </c>
      <c r="B817" s="134">
        <v>388.3</v>
      </c>
      <c r="C817" s="134">
        <v>422.39</v>
      </c>
      <c r="D817" s="134">
        <v>5.03</v>
      </c>
    </row>
    <row r="818" spans="1:7">
      <c r="A818" s="135">
        <v>45016</v>
      </c>
      <c r="B818" s="134">
        <v>388.48</v>
      </c>
      <c r="C818" s="134">
        <v>422.28</v>
      </c>
      <c r="D818" s="134">
        <v>5.0199999999999996</v>
      </c>
      <c r="E818">
        <f>AVERAGE(B757:B818)</f>
        <v>392.45709677419347</v>
      </c>
      <c r="F818">
        <f t="shared" ref="F818" si="0">AVERAGE(C757:C818)</f>
        <v>421.49887096774177</v>
      </c>
      <c r="G818">
        <f t="shared" ref="G818" si="1">AVERAGE(D757:D818)</f>
        <v>5.3854838709677431</v>
      </c>
    </row>
    <row r="819" spans="1:7">
      <c r="A819" s="135">
        <v>45019</v>
      </c>
      <c r="B819" s="134">
        <v>388.48</v>
      </c>
      <c r="C819" s="134">
        <v>422.32</v>
      </c>
      <c r="D819" s="134">
        <v>4.97</v>
      </c>
    </row>
    <row r="820" spans="1:7">
      <c r="A820" s="135">
        <v>45020</v>
      </c>
      <c r="B820" s="134">
        <v>388.15</v>
      </c>
      <c r="C820" s="134">
        <v>423.74</v>
      </c>
      <c r="D820" s="134">
        <v>4.8899999999999997</v>
      </c>
    </row>
    <row r="821" spans="1:7">
      <c r="A821" s="135">
        <v>45021</v>
      </c>
      <c r="B821" s="134">
        <v>388.32</v>
      </c>
      <c r="C821" s="134">
        <v>424.98</v>
      </c>
      <c r="D821" s="134">
        <v>4.8899999999999997</v>
      </c>
    </row>
    <row r="822" spans="1:7">
      <c r="A822" s="135">
        <v>45022</v>
      </c>
      <c r="B822" s="134">
        <v>388.21</v>
      </c>
      <c r="C822" s="134">
        <v>423.23</v>
      </c>
      <c r="D822" s="134">
        <v>4.79</v>
      </c>
    </row>
    <row r="823" spans="1:7">
      <c r="A823" s="135">
        <v>45023</v>
      </c>
      <c r="B823" s="134">
        <v>388.43</v>
      </c>
      <c r="C823" s="134">
        <v>424.17</v>
      </c>
      <c r="D823" s="134">
        <v>4.7300000000000004</v>
      </c>
    </row>
    <row r="824" spans="1:7">
      <c r="A824" s="135">
        <v>45026</v>
      </c>
      <c r="B824" s="134">
        <v>388.24</v>
      </c>
      <c r="C824" s="134">
        <v>423.41</v>
      </c>
      <c r="D824" s="134">
        <v>4.75</v>
      </c>
    </row>
    <row r="825" spans="1:7">
      <c r="A825" s="135">
        <v>45027</v>
      </c>
      <c r="B825" s="134">
        <v>388.18</v>
      </c>
      <c r="C825" s="134">
        <v>424.05</v>
      </c>
      <c r="D825" s="134">
        <v>4.7300000000000004</v>
      </c>
    </row>
    <row r="826" spans="1:7">
      <c r="A826" s="135">
        <v>45028</v>
      </c>
      <c r="B826" s="134">
        <v>388.21</v>
      </c>
      <c r="C826" s="134">
        <v>424.12</v>
      </c>
      <c r="D826" s="134">
        <v>4.7300000000000004</v>
      </c>
    </row>
    <row r="827" spans="1:7">
      <c r="A827" s="135">
        <v>45029</v>
      </c>
      <c r="B827" s="134">
        <v>387.97</v>
      </c>
      <c r="C827" s="134">
        <v>427.35</v>
      </c>
      <c r="D827" s="134">
        <v>4.75</v>
      </c>
    </row>
    <row r="828" spans="1:7">
      <c r="A828" s="135">
        <v>45030</v>
      </c>
      <c r="B828" s="134">
        <v>388.2</v>
      </c>
      <c r="C828" s="134">
        <v>429.19</v>
      </c>
      <c r="D828" s="134">
        <v>4.76</v>
      </c>
    </row>
    <row r="829" spans="1:7">
      <c r="A829" s="135">
        <v>45033</v>
      </c>
      <c r="B829" s="134">
        <v>387.94</v>
      </c>
      <c r="C829" s="134">
        <v>426</v>
      </c>
      <c r="D829" s="134">
        <v>4.76</v>
      </c>
    </row>
    <row r="830" spans="1:7">
      <c r="A830" s="135">
        <v>45034</v>
      </c>
      <c r="B830" s="134">
        <v>387.78</v>
      </c>
      <c r="C830" s="134">
        <v>425.67</v>
      </c>
      <c r="D830" s="134">
        <v>4.75</v>
      </c>
    </row>
    <row r="831" spans="1:7">
      <c r="A831" s="135">
        <v>45035</v>
      </c>
      <c r="B831" s="134">
        <v>387.66</v>
      </c>
      <c r="C831" s="134">
        <v>423.75</v>
      </c>
      <c r="D831" s="134">
        <v>4.75</v>
      </c>
    </row>
    <row r="832" spans="1:7">
      <c r="A832" s="135">
        <v>45036</v>
      </c>
      <c r="B832" s="134">
        <v>387.21</v>
      </c>
      <c r="C832" s="134">
        <v>424.89</v>
      </c>
      <c r="D832" s="134">
        <v>4.75</v>
      </c>
    </row>
    <row r="833" spans="1:4">
      <c r="A833" s="135">
        <v>45037</v>
      </c>
      <c r="B833" s="134">
        <v>387.47</v>
      </c>
      <c r="C833" s="134">
        <v>424.82</v>
      </c>
      <c r="D833" s="134">
        <v>4.76</v>
      </c>
    </row>
    <row r="834" spans="1:4">
      <c r="A834" s="135">
        <v>45041</v>
      </c>
      <c r="B834" s="134">
        <v>386.24</v>
      </c>
      <c r="C834" s="134">
        <v>425.64</v>
      </c>
      <c r="D834" s="134">
        <v>4.7300000000000004</v>
      </c>
    </row>
    <row r="835" spans="1:4">
      <c r="A835" s="135">
        <v>45042</v>
      </c>
      <c r="B835" s="134">
        <v>387.33</v>
      </c>
      <c r="C835" s="134">
        <v>427.84</v>
      </c>
      <c r="D835" s="134">
        <v>4.75</v>
      </c>
    </row>
    <row r="836" spans="1:4">
      <c r="A836" s="135">
        <v>45043</v>
      </c>
      <c r="B836" s="134">
        <v>386.43</v>
      </c>
      <c r="C836" s="134">
        <v>426.85</v>
      </c>
      <c r="D836" s="134">
        <v>4.74</v>
      </c>
    </row>
    <row r="837" spans="1:4">
      <c r="A837" s="135">
        <v>45044</v>
      </c>
      <c r="B837" s="134">
        <v>386.64</v>
      </c>
      <c r="C837" s="134">
        <v>424.69</v>
      </c>
      <c r="D837" s="134">
        <v>4.8499999999999996</v>
      </c>
    </row>
    <row r="838" spans="1:4">
      <c r="A838" s="135">
        <v>45048</v>
      </c>
      <c r="B838" s="134">
        <v>386.85</v>
      </c>
      <c r="C838" s="134">
        <v>423.91</v>
      </c>
      <c r="D838" s="134">
        <v>4.8499999999999996</v>
      </c>
    </row>
    <row r="839" spans="1:4">
      <c r="A839" s="135">
        <v>45049</v>
      </c>
      <c r="B839" s="134">
        <v>386.98</v>
      </c>
      <c r="C839" s="134">
        <v>426.96</v>
      </c>
      <c r="D839" s="134">
        <v>4.87</v>
      </c>
    </row>
    <row r="840" spans="1:4">
      <c r="A840" s="135">
        <v>45050</v>
      </c>
      <c r="B840" s="134">
        <v>387.31</v>
      </c>
      <c r="C840" s="134">
        <v>428.44</v>
      </c>
      <c r="D840" s="134">
        <v>4.95</v>
      </c>
    </row>
    <row r="841" spans="1:4">
      <c r="A841" s="135">
        <v>45051</v>
      </c>
      <c r="B841" s="134">
        <v>386.35</v>
      </c>
      <c r="C841" s="134">
        <v>425.83</v>
      </c>
      <c r="D841" s="134">
        <v>5.0199999999999996</v>
      </c>
    </row>
    <row r="842" spans="1:4">
      <c r="A842" s="135">
        <v>45054</v>
      </c>
      <c r="B842" s="134">
        <v>386.44</v>
      </c>
      <c r="C842" s="134">
        <v>426.98</v>
      </c>
      <c r="D842" s="134">
        <v>4.9800000000000004</v>
      </c>
    </row>
    <row r="843" spans="1:4">
      <c r="A843" s="135">
        <v>45056</v>
      </c>
      <c r="B843" s="134">
        <v>386.4</v>
      </c>
      <c r="C843" s="134">
        <v>423.22</v>
      </c>
      <c r="D843" s="134">
        <v>5.08</v>
      </c>
    </row>
    <row r="844" spans="1:4">
      <c r="A844" s="135">
        <v>45057</v>
      </c>
      <c r="B844" s="134">
        <v>386.33</v>
      </c>
      <c r="C844" s="134">
        <v>422.1</v>
      </c>
      <c r="D844" s="134">
        <v>5.07</v>
      </c>
    </row>
    <row r="845" spans="1:4">
      <c r="A845" s="135">
        <v>45058</v>
      </c>
      <c r="B845" s="134">
        <v>386.38</v>
      </c>
      <c r="C845" s="134">
        <v>421.35</v>
      </c>
      <c r="D845" s="134">
        <v>5</v>
      </c>
    </row>
    <row r="846" spans="1:4">
      <c r="A846" s="135">
        <v>45061</v>
      </c>
      <c r="B846" s="134">
        <v>387.23</v>
      </c>
      <c r="C846" s="134">
        <v>421.19</v>
      </c>
      <c r="D846" s="134">
        <v>4.88</v>
      </c>
    </row>
    <row r="847" spans="1:4">
      <c r="A847" s="135">
        <v>45062</v>
      </c>
      <c r="B847" s="134">
        <v>386.35</v>
      </c>
      <c r="C847" s="134">
        <v>420.85</v>
      </c>
      <c r="D847" s="134">
        <v>4.83</v>
      </c>
    </row>
    <row r="848" spans="1:4">
      <c r="A848" s="135">
        <v>45063</v>
      </c>
      <c r="B848" s="134">
        <v>386.31</v>
      </c>
      <c r="C848" s="134">
        <v>418.37</v>
      </c>
      <c r="D848" s="134">
        <v>4.78</v>
      </c>
    </row>
    <row r="849" spans="1:4">
      <c r="A849" s="135">
        <v>45064</v>
      </c>
      <c r="B849" s="134">
        <v>387.03</v>
      </c>
      <c r="C849" s="134">
        <v>418.53</v>
      </c>
      <c r="D849" s="134">
        <v>4.84</v>
      </c>
    </row>
    <row r="850" spans="1:4">
      <c r="A850" s="135">
        <v>45065</v>
      </c>
      <c r="B850" s="134">
        <v>386.42</v>
      </c>
      <c r="C850" s="134">
        <v>417.14</v>
      </c>
      <c r="D850" s="134">
        <v>4.83</v>
      </c>
    </row>
    <row r="851" spans="1:4">
      <c r="A851" s="135">
        <v>45068</v>
      </c>
      <c r="B851" s="134">
        <v>386.91</v>
      </c>
      <c r="C851" s="134">
        <v>418.64</v>
      </c>
      <c r="D851" s="134">
        <v>4.84</v>
      </c>
    </row>
    <row r="852" spans="1:4">
      <c r="A852" s="135">
        <v>45069</v>
      </c>
      <c r="B852" s="134">
        <v>386.25</v>
      </c>
      <c r="C852" s="134">
        <v>416.22</v>
      </c>
      <c r="D852" s="134">
        <v>4.82</v>
      </c>
    </row>
    <row r="853" spans="1:4">
      <c r="A853" s="135">
        <v>45070</v>
      </c>
      <c r="B853" s="134">
        <v>385.94</v>
      </c>
      <c r="C853" s="134">
        <v>415.04</v>
      </c>
      <c r="D853" s="134">
        <v>4.83</v>
      </c>
    </row>
    <row r="854" spans="1:4">
      <c r="A854" s="135">
        <v>45071</v>
      </c>
      <c r="B854" s="134">
        <v>386.4</v>
      </c>
      <c r="C854" s="134">
        <v>414.34</v>
      </c>
      <c r="D854" s="134">
        <v>4.83</v>
      </c>
    </row>
    <row r="855" spans="1:4">
      <c r="A855" s="135">
        <v>45072</v>
      </c>
      <c r="B855" s="134">
        <v>386.52</v>
      </c>
      <c r="C855" s="134">
        <v>415.24</v>
      </c>
      <c r="D855" s="134">
        <v>4.83</v>
      </c>
    </row>
    <row r="856" spans="1:4">
      <c r="A856" s="135">
        <v>45075</v>
      </c>
      <c r="B856" s="134">
        <v>386.17</v>
      </c>
      <c r="C856" s="134">
        <v>413.78</v>
      </c>
      <c r="D856" s="134">
        <v>4.82</v>
      </c>
    </row>
    <row r="857" spans="1:4">
      <c r="A857" s="135">
        <v>45076</v>
      </c>
      <c r="B857" s="134">
        <v>386.52</v>
      </c>
      <c r="C857" s="134">
        <v>414.89</v>
      </c>
      <c r="D857" s="134">
        <v>4.78</v>
      </c>
    </row>
    <row r="858" spans="1:4">
      <c r="A858" s="135">
        <v>45077</v>
      </c>
      <c r="B858" s="134">
        <v>386.62</v>
      </c>
      <c r="C858" s="134">
        <v>412.76</v>
      </c>
      <c r="D858" s="134">
        <v>4.7699999999999996</v>
      </c>
    </row>
    <row r="859" spans="1:4">
      <c r="A859" s="135">
        <v>45078</v>
      </c>
      <c r="B859" s="134">
        <v>386.98</v>
      </c>
      <c r="C859" s="134">
        <v>414.49</v>
      </c>
      <c r="D859" s="134">
        <v>4.78</v>
      </c>
    </row>
    <row r="860" spans="1:4">
      <c r="A860" s="135">
        <v>45079</v>
      </c>
      <c r="B860" s="134">
        <v>387.22</v>
      </c>
      <c r="C860" s="134">
        <v>416.92</v>
      </c>
      <c r="D860" s="134">
        <v>4.78</v>
      </c>
    </row>
    <row r="861" spans="1:4">
      <c r="A861" s="135">
        <v>45082</v>
      </c>
      <c r="B861" s="134">
        <v>387.28</v>
      </c>
      <c r="C861" s="134">
        <v>414.12</v>
      </c>
      <c r="D861" s="134">
        <v>4.76</v>
      </c>
    </row>
    <row r="862" spans="1:4">
      <c r="A862" s="135">
        <v>45083</v>
      </c>
      <c r="B862" s="134">
        <v>387.04</v>
      </c>
      <c r="C862" s="134">
        <v>414.13</v>
      </c>
      <c r="D862" s="134">
        <v>4.7699999999999996</v>
      </c>
    </row>
    <row r="863" spans="1:4">
      <c r="A863" s="135">
        <v>45084</v>
      </c>
      <c r="B863" s="134">
        <v>386.75</v>
      </c>
      <c r="C863" s="134">
        <v>414.33</v>
      </c>
      <c r="D863" s="134">
        <v>4.75</v>
      </c>
    </row>
    <row r="864" spans="1:4">
      <c r="A864" s="135">
        <v>45085</v>
      </c>
      <c r="B864" s="134">
        <v>387.04</v>
      </c>
      <c r="C864" s="134">
        <v>415.29</v>
      </c>
      <c r="D864" s="134">
        <v>4.72</v>
      </c>
    </row>
    <row r="865" spans="1:9">
      <c r="A865" s="135">
        <v>45086</v>
      </c>
      <c r="B865" s="134">
        <v>386.18</v>
      </c>
      <c r="C865" s="134">
        <v>415.57</v>
      </c>
      <c r="D865" s="134">
        <v>4.67</v>
      </c>
    </row>
    <row r="866" spans="1:9">
      <c r="A866" s="135">
        <v>45089</v>
      </c>
      <c r="B866" s="134">
        <v>386.4</v>
      </c>
      <c r="C866" s="134">
        <v>416.19</v>
      </c>
      <c r="D866" s="134">
        <v>4.68</v>
      </c>
    </row>
    <row r="867" spans="1:9">
      <c r="A867" s="135">
        <v>45090</v>
      </c>
      <c r="B867" s="134">
        <v>387.21</v>
      </c>
      <c r="C867" s="134">
        <v>418.11</v>
      </c>
      <c r="D867" s="134">
        <v>4.63</v>
      </c>
    </row>
    <row r="868" spans="1:9">
      <c r="A868" s="135">
        <v>45091</v>
      </c>
      <c r="B868" s="134">
        <v>386.6</v>
      </c>
      <c r="C868" s="134">
        <v>417.76</v>
      </c>
      <c r="D868" s="134">
        <v>4.5999999999999996</v>
      </c>
    </row>
    <row r="869" spans="1:9">
      <c r="A869" s="135">
        <v>45092</v>
      </c>
      <c r="B869" s="134">
        <v>386.54</v>
      </c>
      <c r="C869" s="134">
        <v>419.13</v>
      </c>
      <c r="D869" s="134">
        <v>4.62</v>
      </c>
    </row>
    <row r="870" spans="1:9">
      <c r="A870" s="135">
        <v>45093</v>
      </c>
      <c r="B870" s="134">
        <v>386.54</v>
      </c>
      <c r="C870" s="134">
        <v>423.3</v>
      </c>
      <c r="D870" s="134">
        <v>4.62</v>
      </c>
    </row>
    <row r="871" spans="1:9">
      <c r="A871" s="135">
        <v>45096</v>
      </c>
      <c r="B871" s="134">
        <v>386.27</v>
      </c>
      <c r="C871" s="134">
        <v>421.73</v>
      </c>
      <c r="D871" s="134">
        <v>4.59</v>
      </c>
    </row>
    <row r="872" spans="1:9">
      <c r="A872" s="135">
        <v>45097</v>
      </c>
      <c r="B872" s="134">
        <v>387.08</v>
      </c>
      <c r="C872" s="134">
        <v>423.12</v>
      </c>
      <c r="D872" s="134">
        <v>4.5999999999999996</v>
      </c>
    </row>
    <row r="873" spans="1:9">
      <c r="A873" s="135">
        <v>45098</v>
      </c>
      <c r="B873" s="134">
        <v>386.16</v>
      </c>
      <c r="C873" s="134">
        <v>421.65</v>
      </c>
      <c r="D873" s="134">
        <v>4.59</v>
      </c>
    </row>
    <row r="874" spans="1:9">
      <c r="A874" s="135">
        <v>45099</v>
      </c>
      <c r="B874" s="134">
        <v>386.14</v>
      </c>
      <c r="C874" s="134">
        <v>424.95</v>
      </c>
      <c r="D874" s="134">
        <v>4.6100000000000003</v>
      </c>
    </row>
    <row r="875" spans="1:9">
      <c r="A875" s="135">
        <v>45100</v>
      </c>
      <c r="B875" s="134">
        <v>387.1</v>
      </c>
      <c r="C875" s="134">
        <v>420.7</v>
      </c>
      <c r="D875" s="134">
        <v>4.57</v>
      </c>
    </row>
    <row r="876" spans="1:9">
      <c r="A876" s="135">
        <v>45103</v>
      </c>
      <c r="B876" s="134">
        <v>386.55</v>
      </c>
      <c r="C876" s="134">
        <v>421.49</v>
      </c>
      <c r="D876" s="134">
        <v>4.59</v>
      </c>
    </row>
    <row r="877" spans="1:9">
      <c r="A877" s="135">
        <v>45104</v>
      </c>
      <c r="B877" s="134">
        <v>386.71</v>
      </c>
      <c r="C877" s="134">
        <v>423.45</v>
      </c>
      <c r="D877" s="134">
        <v>4.55</v>
      </c>
    </row>
    <row r="878" spans="1:9">
      <c r="A878" s="135">
        <v>45105</v>
      </c>
      <c r="B878" s="134">
        <v>386.53</v>
      </c>
      <c r="C878" s="134">
        <v>423.37</v>
      </c>
      <c r="D878" s="134">
        <v>4.51</v>
      </c>
    </row>
    <row r="879" spans="1:9">
      <c r="A879" s="135">
        <v>45106</v>
      </c>
      <c r="B879" s="134">
        <v>386.32</v>
      </c>
      <c r="C879" s="134">
        <v>422.17</v>
      </c>
      <c r="D879" s="134">
        <v>4.4400000000000004</v>
      </c>
      <c r="E879">
        <v>392.45709677419302</v>
      </c>
      <c r="F879">
        <v>421.49887096774177</v>
      </c>
      <c r="G879">
        <v>5.3854838709677431</v>
      </c>
      <c r="H879">
        <f>1/G879</f>
        <v>0.18568433662773282</v>
      </c>
    </row>
    <row r="880" spans="1:9">
      <c r="A880" s="135">
        <v>45107</v>
      </c>
      <c r="B880" s="134">
        <v>386.06</v>
      </c>
      <c r="C880" s="134">
        <v>418.95</v>
      </c>
      <c r="D880" s="134">
        <v>4.34</v>
      </c>
      <c r="E880">
        <f>AVERAGE(B819:B880)</f>
        <v>386.95967741935482</v>
      </c>
      <c r="F880">
        <f>AVERAGE(C819:C880)</f>
        <v>421.18403225806458</v>
      </c>
      <c r="G880">
        <f>AVERAGE(D819:D880)</f>
        <v>4.7596774193548388</v>
      </c>
      <c r="H880">
        <f>1/G880</f>
        <v>0.21009827177228058</v>
      </c>
      <c r="I880">
        <f>H880/H879*100-100</f>
        <v>13.148085394781447</v>
      </c>
    </row>
    <row r="881" spans="1:9">
      <c r="A881" s="135">
        <v>45110</v>
      </c>
      <c r="B881" s="134">
        <v>386.98</v>
      </c>
      <c r="C881" s="134">
        <v>421.42</v>
      </c>
      <c r="D881" s="134">
        <v>4.32</v>
      </c>
      <c r="E881">
        <f>AVERAGE(B881:B943)</f>
        <v>386.53365079365079</v>
      </c>
      <c r="F881">
        <f t="shared" ref="F881:G881" si="2">AVERAGE(C881:C943)</f>
        <v>420.89793650793666</v>
      </c>
      <c r="G881">
        <f t="shared" si="2"/>
        <v>4.1012698412698416</v>
      </c>
      <c r="H881">
        <f>1/G881</f>
        <v>0.2438269215883582</v>
      </c>
      <c r="I881">
        <f>H881/H880*100-100</f>
        <v>16.053749291491144</v>
      </c>
    </row>
    <row r="882" spans="1:9">
      <c r="A882" s="135">
        <v>45111</v>
      </c>
      <c r="B882" s="134">
        <v>386.25</v>
      </c>
      <c r="C882" s="134">
        <v>420.9</v>
      </c>
      <c r="D882" s="134">
        <v>4.3</v>
      </c>
    </row>
    <row r="883" spans="1:9">
      <c r="A883" s="135">
        <v>45113</v>
      </c>
      <c r="B883" s="134">
        <v>386.28</v>
      </c>
      <c r="C883" s="134">
        <v>420.54</v>
      </c>
      <c r="D883" s="134">
        <v>4.21</v>
      </c>
    </row>
    <row r="884" spans="1:9">
      <c r="A884" s="135">
        <v>45114</v>
      </c>
      <c r="B884" s="134">
        <v>386.19</v>
      </c>
      <c r="C884" s="134">
        <v>420.64</v>
      </c>
      <c r="D884" s="134">
        <v>4.22</v>
      </c>
    </row>
    <row r="885" spans="1:9">
      <c r="A885" s="135">
        <v>45117</v>
      </c>
      <c r="B885" s="134">
        <v>387.09</v>
      </c>
      <c r="C885" s="134">
        <v>424.29</v>
      </c>
      <c r="D885" s="134">
        <v>4.2300000000000004</v>
      </c>
    </row>
    <row r="886" spans="1:9">
      <c r="A886" s="135">
        <v>45118</v>
      </c>
      <c r="B886" s="134">
        <v>387.17</v>
      </c>
      <c r="C886" s="134">
        <v>426.08</v>
      </c>
      <c r="D886" s="134">
        <v>4.29</v>
      </c>
    </row>
    <row r="887" spans="1:9">
      <c r="A887" s="135">
        <v>45119</v>
      </c>
      <c r="B887" s="134">
        <v>386.26</v>
      </c>
      <c r="C887" s="134">
        <v>425.7</v>
      </c>
      <c r="D887" s="134">
        <v>4.26</v>
      </c>
    </row>
    <row r="888" spans="1:9">
      <c r="A888" s="135">
        <v>45120</v>
      </c>
      <c r="B888" s="134">
        <v>387.1</v>
      </c>
      <c r="C888" s="134">
        <v>432.39</v>
      </c>
      <c r="D888" s="134">
        <v>4.3</v>
      </c>
    </row>
    <row r="889" spans="1:9">
      <c r="A889" s="135">
        <v>45121</v>
      </c>
      <c r="B889" s="134">
        <v>386.01</v>
      </c>
      <c r="C889" s="134">
        <v>433.1</v>
      </c>
      <c r="D889" s="134">
        <v>4.28</v>
      </c>
    </row>
    <row r="890" spans="1:9">
      <c r="A890" s="135">
        <v>45124</v>
      </c>
      <c r="B890" s="134">
        <v>386.14</v>
      </c>
      <c r="C890" s="134">
        <v>433.67</v>
      </c>
      <c r="D890" s="134">
        <v>4.2699999999999996</v>
      </c>
    </row>
    <row r="891" spans="1:9">
      <c r="A891" s="135">
        <v>45125</v>
      </c>
      <c r="B891" s="134">
        <v>386.29</v>
      </c>
      <c r="C891" s="134">
        <v>434.77</v>
      </c>
      <c r="D891" s="134">
        <v>4.26</v>
      </c>
    </row>
    <row r="892" spans="1:9">
      <c r="A892" s="135">
        <v>45126</v>
      </c>
      <c r="B892" s="134">
        <v>387.28</v>
      </c>
      <c r="C892" s="134">
        <v>434.41</v>
      </c>
      <c r="D892" s="134">
        <v>4.25</v>
      </c>
    </row>
    <row r="893" spans="1:9">
      <c r="A893" s="135">
        <v>45127</v>
      </c>
      <c r="B893" s="134">
        <v>386.29</v>
      </c>
      <c r="C893" s="134">
        <v>432.76</v>
      </c>
      <c r="D893" s="134">
        <v>4.26</v>
      </c>
    </row>
    <row r="894" spans="1:9">
      <c r="A894" s="135">
        <v>45128</v>
      </c>
      <c r="B894" s="134">
        <v>386.48</v>
      </c>
      <c r="C894" s="134">
        <v>430</v>
      </c>
      <c r="D894" s="134">
        <v>4.29</v>
      </c>
    </row>
    <row r="895" spans="1:9">
      <c r="A895" s="135">
        <v>45131</v>
      </c>
      <c r="B895" s="134">
        <v>387.09</v>
      </c>
      <c r="C895" s="134">
        <v>429.36</v>
      </c>
      <c r="D895" s="134">
        <v>4.28</v>
      </c>
    </row>
    <row r="896" spans="1:9">
      <c r="A896" s="135">
        <v>45132</v>
      </c>
      <c r="B896" s="134">
        <v>386.74</v>
      </c>
      <c r="C896" s="134">
        <v>427.15</v>
      </c>
      <c r="D896" s="134">
        <v>4.3</v>
      </c>
    </row>
    <row r="897" spans="1:4">
      <c r="A897" s="135">
        <v>45133</v>
      </c>
      <c r="B897" s="134">
        <v>386.4</v>
      </c>
      <c r="C897" s="134">
        <v>428.13</v>
      </c>
      <c r="D897" s="134">
        <v>4.29</v>
      </c>
    </row>
    <row r="898" spans="1:4">
      <c r="A898" s="135">
        <v>45134</v>
      </c>
      <c r="B898" s="134">
        <v>386.36</v>
      </c>
      <c r="C898" s="134">
        <v>430.21</v>
      </c>
      <c r="D898" s="134">
        <v>4.29</v>
      </c>
    </row>
    <row r="899" spans="1:4">
      <c r="A899" s="135">
        <v>45135</v>
      </c>
      <c r="B899" s="134">
        <v>386.22</v>
      </c>
      <c r="C899" s="134">
        <v>424.57</v>
      </c>
      <c r="D899" s="134">
        <v>4.25</v>
      </c>
    </row>
    <row r="900" spans="1:4">
      <c r="A900" s="135">
        <v>45138</v>
      </c>
      <c r="B900" s="134">
        <v>386.14</v>
      </c>
      <c r="C900" s="134">
        <v>426.11</v>
      </c>
      <c r="D900" s="134">
        <v>4.2300000000000004</v>
      </c>
    </row>
    <row r="901" spans="1:4">
      <c r="A901" s="135">
        <v>45139</v>
      </c>
      <c r="B901" s="134">
        <v>386.18</v>
      </c>
      <c r="C901" s="134">
        <v>424.03</v>
      </c>
      <c r="D901" s="134">
        <v>4.21</v>
      </c>
    </row>
    <row r="902" spans="1:4">
      <c r="A902" s="135">
        <v>45140</v>
      </c>
      <c r="B902" s="134">
        <v>386.86</v>
      </c>
      <c r="C902" s="134">
        <v>424.62</v>
      </c>
      <c r="D902" s="134">
        <v>4.1500000000000004</v>
      </c>
    </row>
    <row r="903" spans="1:4">
      <c r="A903" s="135">
        <v>45141</v>
      </c>
      <c r="B903" s="134">
        <v>386.18</v>
      </c>
      <c r="C903" s="134">
        <v>422.25</v>
      </c>
      <c r="D903" s="134">
        <v>4.1100000000000003</v>
      </c>
    </row>
    <row r="904" spans="1:4">
      <c r="A904" s="135">
        <v>45142</v>
      </c>
      <c r="B904" s="134">
        <v>386.29</v>
      </c>
      <c r="C904" s="134">
        <v>422.72</v>
      </c>
      <c r="D904" s="134">
        <v>4.0599999999999996</v>
      </c>
    </row>
    <row r="905" spans="1:4">
      <c r="A905" s="135">
        <v>45145</v>
      </c>
      <c r="B905" s="134">
        <v>386.09</v>
      </c>
      <c r="C905" s="134">
        <v>423.62</v>
      </c>
      <c r="D905" s="134">
        <v>4</v>
      </c>
    </row>
    <row r="906" spans="1:4">
      <c r="A906" s="135">
        <v>45146</v>
      </c>
      <c r="B906" s="134">
        <v>386.46</v>
      </c>
      <c r="C906" s="134">
        <v>423.29</v>
      </c>
      <c r="D906" s="134">
        <v>4.03</v>
      </c>
    </row>
    <row r="907" spans="1:4">
      <c r="A907" s="135">
        <v>45147</v>
      </c>
      <c r="B907" s="134">
        <v>386.07</v>
      </c>
      <c r="C907" s="134">
        <v>423.75</v>
      </c>
      <c r="D907" s="134">
        <v>3.96</v>
      </c>
    </row>
    <row r="908" spans="1:4">
      <c r="A908" s="135">
        <v>45148</v>
      </c>
      <c r="B908" s="134">
        <v>386.05</v>
      </c>
      <c r="C908" s="134">
        <v>425.74</v>
      </c>
      <c r="D908" s="134">
        <v>3.96</v>
      </c>
    </row>
    <row r="909" spans="1:4">
      <c r="A909" s="135">
        <v>45149</v>
      </c>
      <c r="B909" s="134">
        <v>386</v>
      </c>
      <c r="C909" s="134">
        <v>424.29</v>
      </c>
      <c r="D909" s="134">
        <v>3.92</v>
      </c>
    </row>
    <row r="910" spans="1:4">
      <c r="A910" s="135">
        <v>45152</v>
      </c>
      <c r="B910" s="134">
        <v>386.61</v>
      </c>
      <c r="C910" s="134">
        <v>423.07</v>
      </c>
      <c r="D910" s="134">
        <v>3.81</v>
      </c>
    </row>
    <row r="911" spans="1:4">
      <c r="A911" s="135">
        <v>45153</v>
      </c>
      <c r="B911" s="134">
        <v>386.66</v>
      </c>
      <c r="C911" s="134">
        <v>422.7</v>
      </c>
      <c r="D911" s="134">
        <v>3.94</v>
      </c>
    </row>
    <row r="912" spans="1:4">
      <c r="A912" s="135">
        <v>45154</v>
      </c>
      <c r="B912" s="134">
        <v>385.97</v>
      </c>
      <c r="C912" s="134">
        <v>421.36</v>
      </c>
      <c r="D912" s="134">
        <v>4</v>
      </c>
    </row>
    <row r="913" spans="1:4">
      <c r="A913" s="135">
        <v>45155</v>
      </c>
      <c r="B913" s="134">
        <v>386.15</v>
      </c>
      <c r="C913" s="134">
        <v>420.21</v>
      </c>
      <c r="D913" s="134">
        <v>4.13</v>
      </c>
    </row>
    <row r="914" spans="1:4">
      <c r="A914" s="135">
        <v>45156</v>
      </c>
      <c r="B914" s="134">
        <v>386.13</v>
      </c>
      <c r="C914" s="134">
        <v>419.49</v>
      </c>
      <c r="D914" s="134">
        <v>4.12</v>
      </c>
    </row>
    <row r="915" spans="1:4">
      <c r="A915" s="135">
        <v>45159</v>
      </c>
      <c r="B915" s="134">
        <v>385.88</v>
      </c>
      <c r="C915" s="134">
        <v>420.53</v>
      </c>
      <c r="D915" s="134">
        <v>4.0999999999999996</v>
      </c>
    </row>
    <row r="916" spans="1:4">
      <c r="A916" s="135">
        <v>45160</v>
      </c>
      <c r="B916" s="134">
        <v>385.79</v>
      </c>
      <c r="C916" s="134">
        <v>420.01</v>
      </c>
      <c r="D916" s="134">
        <v>4.0999999999999996</v>
      </c>
    </row>
    <row r="917" spans="1:4">
      <c r="A917" s="135">
        <v>45161</v>
      </c>
      <c r="B917" s="134">
        <v>386.8</v>
      </c>
      <c r="C917" s="134">
        <v>417.94</v>
      </c>
      <c r="D917" s="134">
        <v>4.0999999999999996</v>
      </c>
    </row>
    <row r="918" spans="1:4">
      <c r="A918" s="135">
        <v>45162</v>
      </c>
      <c r="B918" s="134">
        <v>385.96</v>
      </c>
      <c r="C918" s="134">
        <v>418.92</v>
      </c>
      <c r="D918" s="134">
        <v>4.09</v>
      </c>
    </row>
    <row r="919" spans="1:4">
      <c r="A919" s="135">
        <v>45163</v>
      </c>
      <c r="B919" s="134">
        <v>385.98</v>
      </c>
      <c r="C919" s="134">
        <v>416.97</v>
      </c>
      <c r="D919" s="134">
        <v>4.08</v>
      </c>
    </row>
    <row r="920" spans="1:4">
      <c r="A920" s="135">
        <v>45166</v>
      </c>
      <c r="B920" s="134">
        <v>385.99</v>
      </c>
      <c r="C920" s="134">
        <v>417.26</v>
      </c>
      <c r="D920" s="134">
        <v>4.05</v>
      </c>
    </row>
    <row r="921" spans="1:4">
      <c r="A921" s="135">
        <v>45167</v>
      </c>
      <c r="B921" s="134">
        <v>386.15</v>
      </c>
      <c r="C921" s="134">
        <v>417.27</v>
      </c>
      <c r="D921" s="134">
        <v>4.0199999999999996</v>
      </c>
    </row>
    <row r="922" spans="1:4">
      <c r="A922" s="135">
        <v>45168</v>
      </c>
      <c r="B922" s="134">
        <v>385.98</v>
      </c>
      <c r="C922" s="134">
        <v>420.37</v>
      </c>
      <c r="D922" s="134">
        <v>4.0199999999999996</v>
      </c>
    </row>
    <row r="923" spans="1:4">
      <c r="A923" s="135">
        <v>45169</v>
      </c>
      <c r="B923" s="134">
        <v>385.78</v>
      </c>
      <c r="C923" s="134">
        <v>419.38</v>
      </c>
      <c r="D923" s="134">
        <v>4</v>
      </c>
    </row>
    <row r="924" spans="1:4">
      <c r="A924" s="135">
        <v>45170</v>
      </c>
      <c r="B924" s="134">
        <v>385.9</v>
      </c>
      <c r="C924" s="134">
        <v>418.43</v>
      </c>
      <c r="D924" s="134">
        <v>4</v>
      </c>
    </row>
    <row r="925" spans="1:4">
      <c r="A925" s="135">
        <v>45173</v>
      </c>
      <c r="B925" s="134">
        <v>385.79</v>
      </c>
      <c r="C925" s="134">
        <v>416.81</v>
      </c>
      <c r="D925" s="134">
        <v>3.99</v>
      </c>
    </row>
    <row r="926" spans="1:4">
      <c r="A926" s="135">
        <v>45174</v>
      </c>
      <c r="B926" s="134">
        <v>385.81</v>
      </c>
      <c r="C926" s="134">
        <v>414.32</v>
      </c>
      <c r="D926" s="134">
        <v>3.95</v>
      </c>
    </row>
    <row r="927" spans="1:4">
      <c r="A927" s="135">
        <v>45175</v>
      </c>
      <c r="B927" s="134">
        <v>385.83</v>
      </c>
      <c r="C927" s="134">
        <v>414.38</v>
      </c>
      <c r="D927" s="134">
        <v>3.94</v>
      </c>
    </row>
    <row r="928" spans="1:4">
      <c r="A928" s="135">
        <v>45176</v>
      </c>
      <c r="B928" s="134">
        <v>385.68</v>
      </c>
      <c r="C928" s="134">
        <v>412.95</v>
      </c>
      <c r="D928" s="134">
        <v>3.92</v>
      </c>
    </row>
    <row r="929" spans="1:4">
      <c r="A929" s="135">
        <v>45177</v>
      </c>
      <c r="B929" s="134">
        <v>385.66</v>
      </c>
      <c r="C929" s="134">
        <v>412.69</v>
      </c>
      <c r="D929" s="134">
        <v>3.94</v>
      </c>
    </row>
    <row r="930" spans="1:4">
      <c r="A930" s="135">
        <v>45180</v>
      </c>
      <c r="B930" s="134">
        <v>386.1</v>
      </c>
      <c r="C930" s="134">
        <v>414.32</v>
      </c>
      <c r="D930" s="134">
        <v>4</v>
      </c>
    </row>
    <row r="931" spans="1:4">
      <c r="A931" s="135">
        <v>45181</v>
      </c>
      <c r="B931" s="134">
        <v>385.84</v>
      </c>
      <c r="C931" s="134">
        <v>413.47</v>
      </c>
      <c r="D931" s="134">
        <v>4.07</v>
      </c>
    </row>
    <row r="932" spans="1:4">
      <c r="A932" s="135">
        <v>45182</v>
      </c>
      <c r="B932" s="134">
        <v>386.23</v>
      </c>
      <c r="C932" s="134">
        <v>414.7</v>
      </c>
      <c r="D932" s="134">
        <v>4.04</v>
      </c>
    </row>
    <row r="933" spans="1:4">
      <c r="A933" s="135">
        <v>45183</v>
      </c>
      <c r="B933" s="134">
        <v>386.04</v>
      </c>
      <c r="C933" s="134">
        <v>414.45</v>
      </c>
      <c r="D933" s="134">
        <v>4.01</v>
      </c>
    </row>
    <row r="934" spans="1:4">
      <c r="A934" s="135">
        <v>45184</v>
      </c>
      <c r="B934" s="134">
        <v>386.35</v>
      </c>
      <c r="C934" s="134">
        <v>411.62</v>
      </c>
      <c r="D934" s="134">
        <v>4</v>
      </c>
    </row>
    <row r="935" spans="1:4">
      <c r="A935" s="135">
        <v>45187</v>
      </c>
      <c r="B935" s="134">
        <v>385.81</v>
      </c>
      <c r="C935" s="134">
        <v>411.58</v>
      </c>
      <c r="D935" s="134">
        <v>4</v>
      </c>
    </row>
    <row r="936" spans="1:4">
      <c r="A936" s="135">
        <v>45188</v>
      </c>
      <c r="B936" s="134">
        <v>386.14</v>
      </c>
      <c r="C936" s="134">
        <v>413.17</v>
      </c>
      <c r="D936" s="134">
        <v>4.01</v>
      </c>
    </row>
    <row r="937" spans="1:4">
      <c r="A937" s="135">
        <v>45189</v>
      </c>
      <c r="B937" s="134">
        <v>386.35</v>
      </c>
      <c r="C937" s="134">
        <v>413.47</v>
      </c>
      <c r="D937" s="134">
        <v>4</v>
      </c>
    </row>
    <row r="938" spans="1:4">
      <c r="A938" s="135">
        <v>45191</v>
      </c>
      <c r="B938" s="134">
        <v>387.24</v>
      </c>
      <c r="C938" s="134">
        <v>411.87</v>
      </c>
      <c r="D938" s="134">
        <v>4.03</v>
      </c>
    </row>
    <row r="939" spans="1:4">
      <c r="A939" s="135">
        <v>45194</v>
      </c>
      <c r="B939" s="134">
        <v>387.5</v>
      </c>
      <c r="C939" s="134">
        <v>412.18</v>
      </c>
      <c r="D939" s="134">
        <v>4.03</v>
      </c>
    </row>
    <row r="940" spans="1:4">
      <c r="A940" s="135">
        <v>45195</v>
      </c>
      <c r="B940" s="134">
        <v>387.71</v>
      </c>
      <c r="C940" s="134">
        <v>410.74</v>
      </c>
      <c r="D940" s="134">
        <v>4.03</v>
      </c>
    </row>
    <row r="941" spans="1:4">
      <c r="A941" s="135">
        <v>45196</v>
      </c>
      <c r="B941" s="134">
        <v>388.59</v>
      </c>
      <c r="C941" s="134">
        <v>410.04</v>
      </c>
      <c r="D941" s="134">
        <v>4.03</v>
      </c>
    </row>
    <row r="942" spans="1:4">
      <c r="A942" s="135">
        <v>45197</v>
      </c>
      <c r="B942" s="134">
        <v>390.88</v>
      </c>
      <c r="C942" s="134">
        <v>411.99</v>
      </c>
      <c r="D942" s="134">
        <v>4.03</v>
      </c>
    </row>
    <row r="943" spans="1:4">
      <c r="A943" s="135">
        <v>45198</v>
      </c>
      <c r="B943" s="134">
        <v>393.4</v>
      </c>
      <c r="C943" s="134">
        <v>417.4</v>
      </c>
      <c r="D943" s="134">
        <v>4.0199999999999996</v>
      </c>
    </row>
    <row r="944" spans="1:4">
      <c r="A944" s="135">
        <v>45201</v>
      </c>
      <c r="B944" s="134">
        <v>402.21</v>
      </c>
      <c r="C944" s="134">
        <v>423.85</v>
      </c>
      <c r="D944" s="134">
        <v>4.07</v>
      </c>
    </row>
    <row r="945" spans="1:4">
      <c r="A945" s="135">
        <v>45202</v>
      </c>
      <c r="B945" s="134">
        <v>413.45</v>
      </c>
      <c r="C945" s="134">
        <v>433.09</v>
      </c>
      <c r="D945" s="134">
        <v>4.17</v>
      </c>
    </row>
    <row r="946" spans="1:4">
      <c r="A946" s="135">
        <v>45203</v>
      </c>
      <c r="B946" s="134">
        <v>429.14</v>
      </c>
      <c r="C946" s="134">
        <v>450.73</v>
      </c>
      <c r="D946" s="134">
        <v>4.3099999999999996</v>
      </c>
    </row>
    <row r="947" spans="1:4">
      <c r="A947" s="135">
        <v>45204</v>
      </c>
      <c r="B947" s="134">
        <v>418.52</v>
      </c>
      <c r="C947" s="134">
        <v>440.28</v>
      </c>
      <c r="D947" s="134">
        <v>4.2</v>
      </c>
    </row>
    <row r="948" spans="1:4">
      <c r="A948" s="135">
        <v>45205</v>
      </c>
      <c r="B948" s="134">
        <v>410.12</v>
      </c>
      <c r="C948" s="134">
        <v>432.8</v>
      </c>
      <c r="D948" s="134">
        <v>4.09</v>
      </c>
    </row>
    <row r="949" spans="1:4">
      <c r="A949" s="135">
        <v>45208</v>
      </c>
      <c r="B949" s="134">
        <v>404.1</v>
      </c>
      <c r="C949" s="134">
        <v>425.44</v>
      </c>
      <c r="D949" s="134">
        <v>3.99</v>
      </c>
    </row>
    <row r="950" spans="1:4">
      <c r="A950" s="135">
        <v>45209</v>
      </c>
      <c r="B950" s="134">
        <v>397.52</v>
      </c>
      <c r="C950" s="134">
        <v>420.93</v>
      </c>
      <c r="D950" s="134">
        <v>3.99</v>
      </c>
    </row>
    <row r="951" spans="1:4">
      <c r="A951" s="135">
        <v>45210</v>
      </c>
      <c r="B951" s="134">
        <v>395.22</v>
      </c>
      <c r="C951" s="134">
        <v>419.01</v>
      </c>
      <c r="D951" s="134">
        <v>3.96</v>
      </c>
    </row>
    <row r="952" spans="1:4">
      <c r="A952" s="135">
        <v>45211</v>
      </c>
      <c r="B952" s="134">
        <v>397.71</v>
      </c>
      <c r="C952" s="134">
        <v>422.29</v>
      </c>
      <c r="D952" s="134">
        <v>4.0999999999999996</v>
      </c>
    </row>
    <row r="953" spans="1:4">
      <c r="A953" s="135">
        <v>45212</v>
      </c>
      <c r="B953" s="134">
        <v>402.21</v>
      </c>
      <c r="C953" s="134">
        <v>423</v>
      </c>
      <c r="D953" s="134">
        <v>4.13</v>
      </c>
    </row>
    <row r="954" spans="1:4">
      <c r="A954" s="135">
        <v>45215</v>
      </c>
      <c r="B954" s="134">
        <v>401.22</v>
      </c>
      <c r="C954" s="134">
        <v>422.52</v>
      </c>
      <c r="D954" s="134">
        <v>4.12</v>
      </c>
    </row>
    <row r="955" spans="1:4">
      <c r="A955" s="135">
        <v>45216</v>
      </c>
      <c r="B955" s="134">
        <v>401.63</v>
      </c>
      <c r="C955" s="134">
        <v>423.88</v>
      </c>
      <c r="D955" s="134">
        <v>4.13</v>
      </c>
    </row>
    <row r="956" spans="1:4">
      <c r="A956" s="135">
        <v>45217</v>
      </c>
      <c r="B956" s="134">
        <v>401.67</v>
      </c>
      <c r="C956" s="134">
        <v>423.84</v>
      </c>
      <c r="D956" s="134">
        <v>4.13</v>
      </c>
    </row>
    <row r="957" spans="1:4">
      <c r="A957" s="135">
        <v>45218</v>
      </c>
      <c r="B957" s="134">
        <v>401.82</v>
      </c>
      <c r="C957" s="134">
        <v>424.04</v>
      </c>
      <c r="D957" s="134">
        <v>4.13</v>
      </c>
    </row>
    <row r="958" spans="1:4">
      <c r="A958" s="135">
        <v>45219</v>
      </c>
      <c r="B958" s="134">
        <v>401.46</v>
      </c>
      <c r="C958" s="134">
        <v>424.95</v>
      </c>
      <c r="D958" s="134">
        <v>4.2</v>
      </c>
    </row>
    <row r="959" spans="1:4">
      <c r="A959" s="135">
        <v>45222</v>
      </c>
      <c r="B959" s="134">
        <v>402.21</v>
      </c>
      <c r="C959" s="134">
        <v>426.5</v>
      </c>
      <c r="D959" s="134">
        <v>4.25</v>
      </c>
    </row>
    <row r="960" spans="1:4">
      <c r="A960" s="135">
        <v>45223</v>
      </c>
      <c r="B960" s="134">
        <v>402.36</v>
      </c>
      <c r="C960" s="134">
        <v>427.47</v>
      </c>
      <c r="D960" s="134">
        <v>4.3</v>
      </c>
    </row>
    <row r="961" spans="1:4">
      <c r="A961" s="135">
        <v>45224</v>
      </c>
      <c r="B961" s="134">
        <v>402.4</v>
      </c>
      <c r="C961" s="134">
        <v>425.46</v>
      </c>
      <c r="D961" s="134">
        <v>4.32</v>
      </c>
    </row>
    <row r="962" spans="1:4">
      <c r="A962" s="135">
        <v>45225</v>
      </c>
      <c r="B962" s="134">
        <v>402.48</v>
      </c>
      <c r="C962" s="134">
        <v>424.05</v>
      </c>
      <c r="D962" s="134">
        <v>4.3</v>
      </c>
    </row>
    <row r="963" spans="1:4">
      <c r="A963" s="135">
        <v>45226</v>
      </c>
      <c r="B963" s="134">
        <v>402.55</v>
      </c>
      <c r="C963" s="134">
        <v>424.77</v>
      </c>
      <c r="D963" s="134">
        <v>4.34</v>
      </c>
    </row>
    <row r="964" spans="1:4">
      <c r="A964" s="135">
        <v>45229</v>
      </c>
      <c r="B964" s="134">
        <v>402.26</v>
      </c>
      <c r="C964" s="134">
        <v>425.47</v>
      </c>
      <c r="D964" s="134">
        <v>4.32</v>
      </c>
    </row>
    <row r="965" spans="1:4">
      <c r="A965" s="135">
        <v>45230</v>
      </c>
      <c r="B965" s="134">
        <v>403</v>
      </c>
      <c r="C965" s="134">
        <v>429.84</v>
      </c>
      <c r="D965" s="134">
        <v>4.38</v>
      </c>
    </row>
    <row r="966" spans="1:4">
      <c r="A966" s="135">
        <v>45231</v>
      </c>
      <c r="B966" s="134">
        <v>402.39</v>
      </c>
      <c r="C966" s="134">
        <v>424.48</v>
      </c>
      <c r="D966" s="134">
        <v>4.33</v>
      </c>
    </row>
    <row r="967" spans="1:4">
      <c r="A967" s="135">
        <v>45232</v>
      </c>
      <c r="B967" s="134">
        <v>402.37</v>
      </c>
      <c r="C967" s="134">
        <v>427.88</v>
      </c>
      <c r="D967" s="134">
        <v>4.32</v>
      </c>
    </row>
    <row r="968" spans="1:4">
      <c r="A968" s="135">
        <v>45233</v>
      </c>
      <c r="B968" s="134">
        <v>402.22</v>
      </c>
      <c r="C968" s="134">
        <v>428.08</v>
      </c>
      <c r="D968" s="134">
        <v>4.33</v>
      </c>
    </row>
    <row r="969" spans="1:4">
      <c r="A969" s="135">
        <v>45236</v>
      </c>
      <c r="B969" s="134">
        <v>402.34</v>
      </c>
      <c r="C969" s="134">
        <v>432.44</v>
      </c>
      <c r="D969" s="134">
        <v>4.3600000000000003</v>
      </c>
    </row>
    <row r="970" spans="1:4">
      <c r="A970" s="135">
        <v>45237</v>
      </c>
      <c r="B970" s="134">
        <v>402.66</v>
      </c>
      <c r="C970" s="134">
        <v>430.04</v>
      </c>
      <c r="D970" s="134">
        <v>4.3600000000000003</v>
      </c>
    </row>
    <row r="971" spans="1:4">
      <c r="A971" s="135">
        <v>45238</v>
      </c>
      <c r="B971" s="134">
        <v>402.51</v>
      </c>
      <c r="C971" s="134">
        <v>429.48</v>
      </c>
      <c r="D971" s="134">
        <v>4.37</v>
      </c>
    </row>
    <row r="972" spans="1:4">
      <c r="A972" s="135">
        <v>45239</v>
      </c>
      <c r="B972" s="134">
        <v>402.68</v>
      </c>
      <c r="C972" s="134">
        <v>430.34</v>
      </c>
      <c r="D972" s="134">
        <v>4.37</v>
      </c>
    </row>
    <row r="973" spans="1:4">
      <c r="A973" s="135">
        <v>45240</v>
      </c>
      <c r="B973" s="134">
        <v>402.59</v>
      </c>
      <c r="C973" s="134">
        <v>430.21</v>
      </c>
      <c r="D973" s="134">
        <v>4.37</v>
      </c>
    </row>
    <row r="974" spans="1:4">
      <c r="A974" s="135">
        <v>45243</v>
      </c>
      <c r="B974" s="134">
        <v>402.99</v>
      </c>
      <c r="C974" s="134">
        <v>431.08</v>
      </c>
      <c r="D974" s="134">
        <v>4.38</v>
      </c>
    </row>
    <row r="975" spans="1:4">
      <c r="A975" s="135">
        <v>45244</v>
      </c>
      <c r="B975" s="134">
        <v>403.19</v>
      </c>
      <c r="C975" s="134">
        <v>432.3</v>
      </c>
      <c r="D975" s="134">
        <v>4.43</v>
      </c>
    </row>
    <row r="976" spans="1:4">
      <c r="A976" s="135">
        <v>45245</v>
      </c>
      <c r="B976" s="134">
        <v>402.92</v>
      </c>
      <c r="C976" s="134">
        <v>437.49</v>
      </c>
      <c r="D976" s="134">
        <v>4.5199999999999996</v>
      </c>
    </row>
    <row r="977" spans="1:4">
      <c r="A977" s="135">
        <v>45246</v>
      </c>
      <c r="B977" s="134">
        <v>402.72</v>
      </c>
      <c r="C977" s="134">
        <v>436.75</v>
      </c>
      <c r="D977" s="134">
        <v>4.53</v>
      </c>
    </row>
    <row r="978" spans="1:4">
      <c r="A978" s="135">
        <v>45247</v>
      </c>
      <c r="B978" s="134">
        <v>402.41</v>
      </c>
      <c r="C978" s="134">
        <v>437.5</v>
      </c>
      <c r="D978" s="134">
        <v>4.5199999999999996</v>
      </c>
    </row>
    <row r="979" spans="1:4">
      <c r="A979" s="135">
        <v>45250</v>
      </c>
      <c r="B979" s="134">
        <v>402.2</v>
      </c>
      <c r="C979" s="134">
        <v>439.44</v>
      </c>
      <c r="D979" s="134">
        <v>4.55</v>
      </c>
    </row>
    <row r="980" spans="1:4">
      <c r="A980" s="135">
        <v>45251</v>
      </c>
      <c r="B980" s="134">
        <v>402.56</v>
      </c>
      <c r="C980" s="134">
        <v>440.64</v>
      </c>
      <c r="D980" s="134">
        <v>4.58</v>
      </c>
    </row>
    <row r="981" spans="1:4">
      <c r="A981" s="135">
        <v>45252</v>
      </c>
      <c r="B981" s="134">
        <v>402.41</v>
      </c>
      <c r="C981" s="134">
        <v>438.63</v>
      </c>
      <c r="D981" s="134">
        <v>4.5599999999999996</v>
      </c>
    </row>
    <row r="982" spans="1:4">
      <c r="A982" s="135">
        <v>45253</v>
      </c>
      <c r="B982" s="134">
        <v>402.25</v>
      </c>
      <c r="C982" s="134">
        <v>439.18</v>
      </c>
      <c r="D982" s="134">
        <v>4.5599999999999996</v>
      </c>
    </row>
    <row r="983" spans="1:4">
      <c r="A983" s="135">
        <v>45254</v>
      </c>
      <c r="B983" s="134">
        <v>402.18</v>
      </c>
      <c r="C983" s="134">
        <v>438.74</v>
      </c>
      <c r="D983" s="134">
        <v>4.5199999999999996</v>
      </c>
    </row>
    <row r="984" spans="1:4">
      <c r="A984" s="135">
        <v>45257</v>
      </c>
      <c r="B984" s="134">
        <v>402.31</v>
      </c>
      <c r="C984" s="134">
        <v>440.73</v>
      </c>
      <c r="D984" s="134">
        <v>4.53</v>
      </c>
    </row>
    <row r="985" spans="1:4">
      <c r="A985" s="135">
        <v>45258</v>
      </c>
      <c r="B985" s="134">
        <v>402.29</v>
      </c>
      <c r="C985" s="134">
        <v>440.59</v>
      </c>
      <c r="D985" s="134">
        <v>4.54</v>
      </c>
    </row>
    <row r="986" spans="1:4">
      <c r="A986" s="135">
        <v>45259</v>
      </c>
      <c r="B986" s="134">
        <v>402.5</v>
      </c>
      <c r="C986" s="134">
        <v>441.78</v>
      </c>
      <c r="D986" s="134">
        <v>4.5199999999999996</v>
      </c>
    </row>
    <row r="987" spans="1:4">
      <c r="A987" s="135">
        <v>45260</v>
      </c>
      <c r="B987" s="134">
        <v>402.65</v>
      </c>
      <c r="C987" s="134">
        <v>439.49</v>
      </c>
      <c r="D987" s="134">
        <v>4.54</v>
      </c>
    </row>
    <row r="988" spans="1:4">
      <c r="A988" s="135">
        <v>45261</v>
      </c>
      <c r="B988" s="134">
        <v>402.88</v>
      </c>
      <c r="C988" s="134">
        <v>438.7</v>
      </c>
      <c r="D988" s="134">
        <v>4.47</v>
      </c>
    </row>
    <row r="989" spans="1:4">
      <c r="A989" s="135">
        <v>45264</v>
      </c>
      <c r="B989" s="134">
        <v>403.05</v>
      </c>
      <c r="C989" s="134">
        <v>438.03</v>
      </c>
      <c r="D989" s="134">
        <v>4.4400000000000004</v>
      </c>
    </row>
    <row r="990" spans="1:4">
      <c r="A990" s="135">
        <v>45265</v>
      </c>
      <c r="B990" s="134">
        <v>402.95</v>
      </c>
      <c r="C990" s="134">
        <v>436.48</v>
      </c>
      <c r="D990" s="134">
        <v>4.4000000000000004</v>
      </c>
    </row>
    <row r="991" spans="1:4">
      <c r="A991" s="135">
        <v>45266</v>
      </c>
      <c r="B991" s="134">
        <v>403.1</v>
      </c>
      <c r="C991" s="134">
        <v>434.94</v>
      </c>
      <c r="D991" s="134">
        <v>4.3499999999999996</v>
      </c>
    </row>
    <row r="992" spans="1:4">
      <c r="A992" s="135">
        <v>45267</v>
      </c>
      <c r="B992" s="134">
        <v>403.43</v>
      </c>
      <c r="C992" s="134">
        <v>434.7</v>
      </c>
      <c r="D992" s="134">
        <v>4.3499999999999996</v>
      </c>
    </row>
    <row r="993" spans="1:4">
      <c r="A993" s="135">
        <v>45268</v>
      </c>
      <c r="B993" s="134">
        <v>403.24</v>
      </c>
      <c r="C993" s="134">
        <v>434.85</v>
      </c>
      <c r="D993" s="134">
        <v>4.41</v>
      </c>
    </row>
    <row r="994" spans="1:4">
      <c r="A994" s="135">
        <v>45271</v>
      </c>
      <c r="B994" s="134">
        <v>403.54</v>
      </c>
      <c r="C994" s="134">
        <v>434.77</v>
      </c>
      <c r="D994" s="134">
        <v>4.4400000000000004</v>
      </c>
    </row>
    <row r="995" spans="1:4">
      <c r="A995" s="135">
        <v>45272</v>
      </c>
      <c r="B995" s="134">
        <v>403.59</v>
      </c>
      <c r="C995" s="134">
        <v>435.84</v>
      </c>
      <c r="D995" s="134">
        <v>4.4800000000000004</v>
      </c>
    </row>
    <row r="996" spans="1:4">
      <c r="A996" s="135">
        <v>45273</v>
      </c>
      <c r="B996" s="134">
        <v>404.12</v>
      </c>
      <c r="C996" s="134">
        <v>435.52</v>
      </c>
      <c r="D996" s="134">
        <v>4.49</v>
      </c>
    </row>
    <row r="997" spans="1:4">
      <c r="A997" s="135">
        <v>45274</v>
      </c>
      <c r="B997" s="134">
        <v>404.58</v>
      </c>
      <c r="C997" s="134">
        <v>441.56</v>
      </c>
      <c r="D997" s="134">
        <v>4.51</v>
      </c>
    </row>
    <row r="998" spans="1:4">
      <c r="A998" s="135">
        <v>45275</v>
      </c>
      <c r="B998" s="134">
        <v>405.3</v>
      </c>
      <c r="C998" s="134">
        <v>444.33</v>
      </c>
      <c r="D998" s="134">
        <v>4.5199999999999996</v>
      </c>
    </row>
  </sheetData>
  <hyperlinks>
    <hyperlink ref="A1" location="Ցանկ!A1" display="Ցանկ!A1" xr:uid="{1FF063E9-E103-4D8B-AF3A-3F98E00BD284}"/>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2"/>
  </sheetPr>
  <dimension ref="A1:I18"/>
  <sheetViews>
    <sheetView workbookViewId="0"/>
  </sheetViews>
  <sheetFormatPr defaultColWidth="8.88671875" defaultRowHeight="13.5"/>
  <cols>
    <col min="1" max="16384" width="8.88671875" style="1"/>
  </cols>
  <sheetData>
    <row r="1" spans="1:9" ht="14.25">
      <c r="A1" s="301" t="s">
        <v>492</v>
      </c>
    </row>
    <row r="2" spans="1:9" ht="14.25">
      <c r="A2" s="78"/>
    </row>
    <row r="3" spans="1:9" ht="14.25">
      <c r="A3" s="78"/>
      <c r="D3" s="40" t="s">
        <v>436</v>
      </c>
    </row>
    <row r="4" spans="1:9" ht="14.25" thickBot="1"/>
    <row r="5" spans="1:9" ht="30" customHeight="1" thickBot="1">
      <c r="D5" s="235" t="s">
        <v>160</v>
      </c>
      <c r="E5" s="308" t="s">
        <v>298</v>
      </c>
      <c r="F5" s="309"/>
      <c r="G5" s="309"/>
      <c r="H5" s="309"/>
      <c r="I5" s="310"/>
    </row>
    <row r="6" spans="1:9" ht="20.100000000000001" customHeight="1" thickBot="1">
      <c r="D6" s="236"/>
      <c r="E6" s="168" t="s">
        <v>161</v>
      </c>
      <c r="F6" s="168" t="s">
        <v>162</v>
      </c>
      <c r="G6" s="168" t="s">
        <v>163</v>
      </c>
      <c r="H6" s="168" t="s">
        <v>164</v>
      </c>
      <c r="I6" s="168" t="s">
        <v>165</v>
      </c>
    </row>
    <row r="7" spans="1:9" ht="20.100000000000001" customHeight="1" thickBot="1">
      <c r="D7" s="238" t="s">
        <v>424</v>
      </c>
      <c r="E7" s="237">
        <v>0.95240124296004824</v>
      </c>
      <c r="F7" s="237">
        <v>4.7589542809026823E-2</v>
      </c>
      <c r="G7" s="237">
        <v>5.3581492921106768E-6</v>
      </c>
      <c r="H7" s="237">
        <v>3.0429422250396004E-23</v>
      </c>
      <c r="I7" s="237">
        <v>3.8560816327803948E-6</v>
      </c>
    </row>
    <row r="8" spans="1:9" ht="20.100000000000001" customHeight="1" thickBot="1">
      <c r="D8" s="238" t="s">
        <v>425</v>
      </c>
      <c r="E8" s="239">
        <v>0.73965019094627615</v>
      </c>
      <c r="F8" s="239">
        <v>0.21287854320984245</v>
      </c>
      <c r="G8" s="239">
        <v>4.7189379175643469E-2</v>
      </c>
      <c r="H8" s="239">
        <v>9.7628783655547173E-5</v>
      </c>
      <c r="I8" s="239">
        <v>1.8425788458231729E-4</v>
      </c>
    </row>
    <row r="9" spans="1:9" ht="20.100000000000001" customHeight="1" thickBot="1">
      <c r="D9" s="238" t="s">
        <v>426</v>
      </c>
      <c r="E9" s="239">
        <v>0.24450013954347638</v>
      </c>
      <c r="F9" s="239">
        <v>0.34907132606504859</v>
      </c>
      <c r="G9" s="239">
        <v>0.38705632086313985</v>
      </c>
      <c r="H9" s="239">
        <v>1.7919338905540639E-2</v>
      </c>
      <c r="I9" s="239">
        <v>1.4528746227945311E-3</v>
      </c>
    </row>
    <row r="10" spans="1:9" ht="20.100000000000001" customHeight="1" thickBot="1">
      <c r="D10" s="240" t="s">
        <v>427</v>
      </c>
      <c r="E10" s="239">
        <v>7.4264279046599699E-2</v>
      </c>
      <c r="F10" s="239">
        <v>0.1992447300926016</v>
      </c>
      <c r="G10" s="239">
        <v>0.58165442632027309</v>
      </c>
      <c r="H10" s="239">
        <v>0.11484290301609974</v>
      </c>
      <c r="I10" s="239">
        <v>2.9993661524425841E-2</v>
      </c>
    </row>
    <row r="11" spans="1:9" ht="20.100000000000001" customHeight="1" thickBot="1">
      <c r="D11" s="240" t="s">
        <v>428</v>
      </c>
      <c r="E11" s="239">
        <v>0.13100702480223883</v>
      </c>
      <c r="F11" s="239">
        <v>0.23827116950862223</v>
      </c>
      <c r="G11" s="239">
        <v>0.51947502489542974</v>
      </c>
      <c r="H11" s="239">
        <v>8.7998328890582955E-2</v>
      </c>
      <c r="I11" s="239">
        <v>2.3248451903126188E-2</v>
      </c>
    </row>
    <row r="12" spans="1:9" ht="20.100000000000001" customHeight="1" thickBot="1">
      <c r="D12" s="238" t="s">
        <v>429</v>
      </c>
      <c r="E12" s="239">
        <v>0.15847520815723945</v>
      </c>
      <c r="F12" s="239">
        <v>0.22816976825494714</v>
      </c>
      <c r="G12" s="239">
        <v>0.48197414870634014</v>
      </c>
      <c r="H12" s="239">
        <v>9.6913343054989332E-2</v>
      </c>
      <c r="I12" s="239">
        <v>3.4467531826483988E-2</v>
      </c>
    </row>
    <row r="13" spans="1:9" ht="20.100000000000001" customHeight="1" thickBot="1">
      <c r="D13" s="238" t="s">
        <v>430</v>
      </c>
      <c r="E13" s="239">
        <v>0.14423101169059954</v>
      </c>
      <c r="F13" s="239">
        <v>0.21453415604739126</v>
      </c>
      <c r="G13" s="239">
        <v>0.48772069422247738</v>
      </c>
      <c r="H13" s="239">
        <v>0.10969125329127315</v>
      </c>
      <c r="I13" s="239">
        <v>4.3822884748258573E-2</v>
      </c>
    </row>
    <row r="14" spans="1:9" ht="20.100000000000001" customHeight="1" thickBot="1">
      <c r="D14" s="240" t="s">
        <v>431</v>
      </c>
      <c r="E14" s="239">
        <v>0.12369016582640259</v>
      </c>
      <c r="F14" s="239">
        <v>0.19571629012072378</v>
      </c>
      <c r="G14" s="239">
        <v>0.49401282177512612</v>
      </c>
      <c r="H14" s="239">
        <v>0.12780327961791671</v>
      </c>
      <c r="I14" s="239">
        <v>5.877744265983087E-2</v>
      </c>
    </row>
    <row r="15" spans="1:9" ht="20.100000000000001" customHeight="1" thickBot="1">
      <c r="D15" s="240" t="s">
        <v>432</v>
      </c>
      <c r="E15" s="239">
        <v>0.11916141406316449</v>
      </c>
      <c r="F15" s="239">
        <v>0.17979445409791706</v>
      </c>
      <c r="G15" s="239">
        <v>0.47848783282756063</v>
      </c>
      <c r="H15" s="239">
        <v>0.1423791034053643</v>
      </c>
      <c r="I15" s="239">
        <v>8.0177195605993568E-2</v>
      </c>
    </row>
    <row r="16" spans="1:9" ht="20.100000000000001" customHeight="1" thickBot="1">
      <c r="D16" s="240" t="s">
        <v>433</v>
      </c>
      <c r="E16" s="239">
        <v>0.12934748346178512</v>
      </c>
      <c r="F16" s="239">
        <v>0.16884183403735922</v>
      </c>
      <c r="G16" s="239">
        <v>0.44707930108076505</v>
      </c>
      <c r="H16" s="239">
        <v>0.14901362062670881</v>
      </c>
      <c r="I16" s="239">
        <v>0.10571776079338191</v>
      </c>
    </row>
    <row r="17" spans="4:9" ht="20.100000000000001" customHeight="1" thickBot="1">
      <c r="D17" s="240" t="s">
        <v>434</v>
      </c>
      <c r="E17" s="239">
        <v>0.12808911069137999</v>
      </c>
      <c r="F17" s="239">
        <v>0.16480394780018467</v>
      </c>
      <c r="G17" s="239">
        <v>0.4414741881603797</v>
      </c>
      <c r="H17" s="239">
        <v>0.15190831650510286</v>
      </c>
      <c r="I17" s="239">
        <v>0.11372443684295275</v>
      </c>
    </row>
    <row r="18" spans="4:9" ht="20.100000000000001" customHeight="1" thickBot="1">
      <c r="D18" s="240" t="s">
        <v>435</v>
      </c>
      <c r="E18" s="239">
        <v>0.12768032022769119</v>
      </c>
      <c r="F18" s="239">
        <v>0.16143558806895184</v>
      </c>
      <c r="G18" s="239">
        <v>0.4357304088973637</v>
      </c>
      <c r="H18" s="239">
        <v>0.15402506886122222</v>
      </c>
      <c r="I18" s="239">
        <v>0.12112861394477104</v>
      </c>
    </row>
  </sheetData>
  <mergeCells count="1">
    <mergeCell ref="E5:I5"/>
  </mergeCells>
  <hyperlinks>
    <hyperlink ref="A1" location="Ցանկ!A1" display="Ցանկ!A1" xr:uid="{FD956613-F588-4B0B-B9DB-E198E833A238}"/>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2"/>
  </sheetPr>
  <dimension ref="A1:D9"/>
  <sheetViews>
    <sheetView workbookViewId="0">
      <selection activeCell="B5" sqref="B5:D5"/>
    </sheetView>
  </sheetViews>
  <sheetFormatPr defaultColWidth="8.88671875" defaultRowHeight="13.5"/>
  <cols>
    <col min="1" max="1" width="8.88671875" style="1"/>
    <col min="2" max="2" width="17.77734375" style="1" customWidth="1"/>
    <col min="3" max="3" width="27.44140625" style="1" customWidth="1"/>
    <col min="4" max="4" width="25.88671875" style="1" customWidth="1"/>
    <col min="5" max="5" width="28" style="1" customWidth="1"/>
    <col min="6" max="16384" width="8.88671875" style="1"/>
  </cols>
  <sheetData>
    <row r="1" spans="1:4" ht="14.25">
      <c r="A1" s="301" t="s">
        <v>492</v>
      </c>
    </row>
    <row r="2" spans="1:4" ht="14.25">
      <c r="B2" s="40" t="s">
        <v>437</v>
      </c>
    </row>
    <row r="4" spans="1:4" ht="12" customHeight="1">
      <c r="B4" s="341" t="s">
        <v>299</v>
      </c>
      <c r="C4" s="311"/>
      <c r="D4" s="311"/>
    </row>
    <row r="5" spans="1:4" ht="20.100000000000001" customHeight="1">
      <c r="B5" s="307" t="s">
        <v>438</v>
      </c>
      <c r="C5" s="307" t="s">
        <v>439</v>
      </c>
      <c r="D5" s="307" t="s">
        <v>440</v>
      </c>
    </row>
    <row r="6" spans="1:4" ht="30" customHeight="1">
      <c r="B6" s="306" t="s">
        <v>441</v>
      </c>
      <c r="C6" s="139" t="s">
        <v>190</v>
      </c>
      <c r="D6" s="139" t="s">
        <v>191</v>
      </c>
    </row>
    <row r="7" spans="1:4" ht="30" customHeight="1">
      <c r="B7" s="306" t="s">
        <v>442</v>
      </c>
      <c r="C7" s="139" t="s">
        <v>192</v>
      </c>
      <c r="D7" s="139" t="s">
        <v>193</v>
      </c>
    </row>
    <row r="8" spans="1:4" ht="30.6" customHeight="1">
      <c r="B8" s="306" t="s">
        <v>443</v>
      </c>
      <c r="C8" s="139" t="s">
        <v>194</v>
      </c>
      <c r="D8" s="139" t="s">
        <v>195</v>
      </c>
    </row>
    <row r="9" spans="1:4" ht="25.5">
      <c r="B9" s="306" t="s">
        <v>444</v>
      </c>
      <c r="C9" s="139" t="s">
        <v>196</v>
      </c>
      <c r="D9" s="139" t="s">
        <v>197</v>
      </c>
    </row>
  </sheetData>
  <mergeCells count="1">
    <mergeCell ref="B4:D4"/>
  </mergeCells>
  <hyperlinks>
    <hyperlink ref="A1" location="Ցանկ!A1" display="Ցանկ!A1" xr:uid="{AC55C6E6-3B52-43B2-A922-99B78713B0F2}"/>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2"/>
  </sheetPr>
  <dimension ref="A1:D9"/>
  <sheetViews>
    <sheetView topLeftCell="A6" zoomScale="130" zoomScaleNormal="130" workbookViewId="0"/>
  </sheetViews>
  <sheetFormatPr defaultColWidth="8.88671875" defaultRowHeight="13.5"/>
  <cols>
    <col min="1" max="1" width="8.88671875" style="1"/>
    <col min="2" max="2" width="7.44140625" style="1" customWidth="1"/>
    <col min="3" max="3" width="42.88671875" style="1" customWidth="1"/>
    <col min="4" max="4" width="64.6640625" style="1" customWidth="1"/>
    <col min="5" max="5" width="71.88671875" style="1" customWidth="1"/>
    <col min="6" max="16384" width="8.88671875" style="1"/>
  </cols>
  <sheetData>
    <row r="1" spans="1:4" ht="14.25">
      <c r="A1" s="301" t="s">
        <v>492</v>
      </c>
    </row>
    <row r="2" spans="1:4" ht="30" customHeight="1">
      <c r="A2" s="78"/>
      <c r="C2" s="166" t="s">
        <v>481</v>
      </c>
    </row>
    <row r="4" spans="1:4" ht="14.25">
      <c r="C4" s="224" t="s">
        <v>482</v>
      </c>
      <c r="D4" s="224" t="s">
        <v>483</v>
      </c>
    </row>
    <row r="5" spans="1:4" ht="340.5" customHeight="1">
      <c r="C5" s="108" t="s">
        <v>536</v>
      </c>
      <c r="D5" s="225" t="s">
        <v>491</v>
      </c>
    </row>
    <row r="6" spans="1:4" ht="87.75" customHeight="1">
      <c r="C6" s="108" t="s">
        <v>484</v>
      </c>
      <c r="D6" s="223" t="s">
        <v>537</v>
      </c>
    </row>
    <row r="7" spans="1:4" ht="30" customHeight="1">
      <c r="C7" s="108" t="s">
        <v>485</v>
      </c>
      <c r="D7" s="225" t="s">
        <v>488</v>
      </c>
    </row>
    <row r="8" spans="1:4" ht="92.25" customHeight="1">
      <c r="C8" s="108" t="s">
        <v>486</v>
      </c>
      <c r="D8" s="225" t="s">
        <v>489</v>
      </c>
    </row>
    <row r="9" spans="1:4" ht="84.75" customHeight="1">
      <c r="C9" s="108" t="s">
        <v>487</v>
      </c>
      <c r="D9" s="226" t="s">
        <v>490</v>
      </c>
    </row>
  </sheetData>
  <hyperlinks>
    <hyperlink ref="A1" location="Ցանկ!A1" display="Ցանկ!A1" xr:uid="{91E77923-9077-46B0-944F-0342C8A4EEA9}"/>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2"/>
  </sheetPr>
  <dimension ref="A1:F27"/>
  <sheetViews>
    <sheetView zoomScaleNormal="100" workbookViewId="0"/>
  </sheetViews>
  <sheetFormatPr defaultColWidth="8.88671875" defaultRowHeight="13.5"/>
  <cols>
    <col min="1" max="1" width="8.88671875" style="1"/>
    <col min="2" max="2" width="40.44140625" style="1" customWidth="1"/>
    <col min="3" max="3" width="8.44140625" style="1" customWidth="1"/>
    <col min="4" max="4" width="14.88671875" style="1" customWidth="1"/>
    <col min="5" max="5" width="11.88671875" style="1" customWidth="1"/>
    <col min="6" max="6" width="8.88671875" style="1"/>
    <col min="7" max="7" width="10.109375" style="1" customWidth="1"/>
    <col min="8" max="16384" width="8.88671875" style="1"/>
  </cols>
  <sheetData>
    <row r="1" spans="1:5" ht="14.25">
      <c r="A1" s="301" t="s">
        <v>492</v>
      </c>
    </row>
    <row r="2" spans="1:5" ht="14.25">
      <c r="B2" s="40" t="s">
        <v>445</v>
      </c>
    </row>
    <row r="3" spans="1:5" ht="14.25" thickBot="1"/>
    <row r="4" spans="1:5" ht="29.25" thickBot="1">
      <c r="B4" s="288" t="s">
        <v>446</v>
      </c>
      <c r="C4" s="289" t="s">
        <v>447</v>
      </c>
      <c r="D4" s="290" t="s">
        <v>449</v>
      </c>
      <c r="E4" s="289" t="s">
        <v>448</v>
      </c>
    </row>
    <row r="5" spans="1:5" ht="31.15" customHeight="1" thickBot="1">
      <c r="B5" s="291" t="s">
        <v>359</v>
      </c>
      <c r="C5" s="294">
        <v>73.900000000000006</v>
      </c>
      <c r="D5" s="294">
        <v>-0.1</v>
      </c>
      <c r="E5" s="294">
        <v>-0.1</v>
      </c>
    </row>
    <row r="6" spans="1:5" ht="20.100000000000001" customHeight="1" thickBot="1">
      <c r="B6" s="292" t="s">
        <v>450</v>
      </c>
      <c r="C6" s="295">
        <v>8.5</v>
      </c>
      <c r="D6" s="295">
        <v>-8.3000000000000007</v>
      </c>
      <c r="E6" s="295">
        <v>-0.7</v>
      </c>
    </row>
    <row r="7" spans="1:5" ht="20.100000000000001" customHeight="1" thickBot="1">
      <c r="B7" s="292" t="s">
        <v>451</v>
      </c>
      <c r="C7" s="295">
        <v>10.6</v>
      </c>
      <c r="D7" s="295">
        <v>-0.5</v>
      </c>
      <c r="E7" s="295">
        <v>-0.1</v>
      </c>
    </row>
    <row r="8" spans="1:5" ht="20.100000000000001" customHeight="1" thickBot="1">
      <c r="B8" s="292" t="s">
        <v>452</v>
      </c>
      <c r="C8" s="295">
        <v>2.9</v>
      </c>
      <c r="D8" s="295">
        <v>-21</v>
      </c>
      <c r="E8" s="295">
        <v>-0.6</v>
      </c>
    </row>
    <row r="9" spans="1:5" ht="20.100000000000001" customHeight="1" thickBot="1">
      <c r="B9" s="292" t="s">
        <v>453</v>
      </c>
      <c r="C9" s="295">
        <v>0.5</v>
      </c>
      <c r="D9" s="295">
        <v>-8.1</v>
      </c>
      <c r="E9" s="295">
        <v>0</v>
      </c>
    </row>
    <row r="10" spans="1:5" ht="20.100000000000001" customHeight="1" thickBot="1">
      <c r="B10" s="292" t="s">
        <v>454</v>
      </c>
      <c r="C10" s="295">
        <v>4.4000000000000004</v>
      </c>
      <c r="D10" s="295">
        <v>-0.2</v>
      </c>
      <c r="E10" s="295">
        <v>0</v>
      </c>
    </row>
    <row r="11" spans="1:5" ht="20.100000000000001" customHeight="1" thickBot="1">
      <c r="B11" s="292" t="s">
        <v>455</v>
      </c>
      <c r="C11" s="295">
        <v>2.5</v>
      </c>
      <c r="D11" s="295">
        <v>5.6</v>
      </c>
      <c r="E11" s="295">
        <v>0.1</v>
      </c>
    </row>
    <row r="12" spans="1:5" ht="20.100000000000001" customHeight="1" thickBot="1">
      <c r="B12" s="292" t="s">
        <v>456</v>
      </c>
      <c r="C12" s="295">
        <v>2</v>
      </c>
      <c r="D12" s="295">
        <v>11.4</v>
      </c>
      <c r="E12" s="295">
        <v>0.2</v>
      </c>
    </row>
    <row r="13" spans="1:5" ht="20.100000000000001" customHeight="1" thickBot="1">
      <c r="B13" s="292" t="s">
        <v>457</v>
      </c>
      <c r="C13" s="295">
        <v>2.2000000000000002</v>
      </c>
      <c r="D13" s="295">
        <v>3</v>
      </c>
      <c r="E13" s="295">
        <v>0.1</v>
      </c>
    </row>
    <row r="14" spans="1:5" ht="20.100000000000001" customHeight="1" thickBot="1">
      <c r="B14" s="292" t="s">
        <v>458</v>
      </c>
      <c r="C14" s="295">
        <v>1.2</v>
      </c>
      <c r="D14" s="295">
        <v>7</v>
      </c>
      <c r="E14" s="295">
        <v>0.1</v>
      </c>
    </row>
    <row r="15" spans="1:5" ht="20.100000000000001" customHeight="1" thickBot="1">
      <c r="B15" s="292" t="s">
        <v>459</v>
      </c>
      <c r="C15" s="295">
        <v>0.6</v>
      </c>
      <c r="D15" s="295">
        <v>3.7</v>
      </c>
      <c r="E15" s="295">
        <v>0</v>
      </c>
    </row>
    <row r="16" spans="1:5" ht="20.100000000000001" customHeight="1" thickBot="1">
      <c r="B16" s="292" t="s">
        <v>460</v>
      </c>
      <c r="C16" s="295">
        <v>5.4</v>
      </c>
      <c r="D16" s="295">
        <v>-2.4</v>
      </c>
      <c r="E16" s="295">
        <v>-0.1</v>
      </c>
    </row>
    <row r="17" spans="2:6" ht="14.25" thickBot="1">
      <c r="B17" s="292" t="s">
        <v>461</v>
      </c>
      <c r="C17" s="295">
        <v>1.1000000000000001</v>
      </c>
      <c r="D17" s="295">
        <v>18.899999999999999</v>
      </c>
      <c r="E17" s="295">
        <v>0.2</v>
      </c>
    </row>
    <row r="18" spans="2:6" ht="14.25" thickBot="1">
      <c r="B18" s="292" t="s">
        <v>462</v>
      </c>
      <c r="C18" s="295">
        <v>2.6</v>
      </c>
      <c r="D18" s="295">
        <v>6.1</v>
      </c>
      <c r="E18" s="295">
        <v>0.2</v>
      </c>
    </row>
    <row r="19" spans="2:6" ht="14.25" thickBot="1">
      <c r="B19" s="292" t="s">
        <v>463</v>
      </c>
      <c r="C19" s="295">
        <v>1.1000000000000001</v>
      </c>
      <c r="D19" s="295">
        <v>9.1999999999999993</v>
      </c>
      <c r="E19" s="295">
        <v>0.1</v>
      </c>
    </row>
    <row r="20" spans="2:6" ht="14.25" thickBot="1">
      <c r="B20" s="292" t="s">
        <v>464</v>
      </c>
      <c r="C20" s="295">
        <v>1.9</v>
      </c>
      <c r="D20" s="295">
        <v>5.3</v>
      </c>
      <c r="E20" s="295">
        <v>0.1</v>
      </c>
    </row>
    <row r="21" spans="2:6" ht="14.25" thickBot="1">
      <c r="B21" s="292" t="s">
        <v>465</v>
      </c>
      <c r="C21" s="295">
        <v>0.8</v>
      </c>
      <c r="D21" s="295">
        <v>13.1</v>
      </c>
      <c r="E21" s="295">
        <v>0.1</v>
      </c>
    </row>
    <row r="22" spans="2:6" ht="20.100000000000001" customHeight="1" thickBot="1">
      <c r="B22" s="293" t="s">
        <v>466</v>
      </c>
      <c r="C22" s="294">
        <v>15.3</v>
      </c>
      <c r="D22" s="294">
        <v>-7.7</v>
      </c>
      <c r="E22" s="294">
        <v>-1.2</v>
      </c>
    </row>
    <row r="23" spans="2:6" ht="20.100000000000001" customHeight="1" thickBot="1">
      <c r="B23" s="293" t="s">
        <v>467</v>
      </c>
      <c r="C23" s="294">
        <v>11</v>
      </c>
      <c r="D23" s="294">
        <v>5</v>
      </c>
      <c r="E23" s="294">
        <v>0.5</v>
      </c>
    </row>
    <row r="24" spans="2:6" ht="20.100000000000001" customHeight="1" thickBot="1">
      <c r="B24" s="292" t="s">
        <v>468</v>
      </c>
      <c r="C24" s="295">
        <v>1.6</v>
      </c>
      <c r="D24" s="295">
        <v>15.1</v>
      </c>
      <c r="E24" s="295">
        <v>0.2</v>
      </c>
    </row>
    <row r="25" spans="2:6" ht="17.25" customHeight="1" thickBot="1">
      <c r="B25" s="292" t="s">
        <v>469</v>
      </c>
      <c r="C25" s="295">
        <v>4.0999999999999996</v>
      </c>
      <c r="D25" s="295">
        <v>-0.4</v>
      </c>
      <c r="E25" s="295">
        <v>0</v>
      </c>
      <c r="F25" s="169"/>
    </row>
    <row r="26" spans="2:6" ht="14.25" thickBot="1">
      <c r="B26" s="292" t="s">
        <v>470</v>
      </c>
      <c r="C26" s="295">
        <v>5.3</v>
      </c>
      <c r="D26" s="295">
        <v>6.6</v>
      </c>
      <c r="E26" s="295">
        <v>0.3</v>
      </c>
    </row>
    <row r="27" spans="2:6" ht="15" thickBot="1">
      <c r="B27" s="293" t="s">
        <v>471</v>
      </c>
      <c r="C27" s="294">
        <v>15.1</v>
      </c>
      <c r="D27" s="294">
        <v>0.3</v>
      </c>
      <c r="E27" s="294">
        <v>0</v>
      </c>
    </row>
  </sheetData>
  <hyperlinks>
    <hyperlink ref="A1" location="Ցանկ!A1" display="Ցանկ!A1" xr:uid="{0FC0F485-23DE-478A-9B8E-73061FD254BE}"/>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2"/>
  </sheetPr>
  <dimension ref="A1:X12"/>
  <sheetViews>
    <sheetView workbookViewId="0"/>
  </sheetViews>
  <sheetFormatPr defaultColWidth="8.88671875" defaultRowHeight="13.5"/>
  <cols>
    <col min="1" max="2" width="8.88671875" style="1"/>
    <col min="3" max="3" width="45.33203125" style="1" customWidth="1"/>
    <col min="4" max="14" width="6.109375" style="1" hidden="1" customWidth="1"/>
    <col min="15" max="19" width="6.109375" style="1" customWidth="1"/>
    <col min="20" max="20" width="5.88671875" style="1" customWidth="1"/>
    <col min="21" max="21" width="6.109375" style="1" customWidth="1"/>
    <col min="22" max="22" width="6.44140625" style="1" customWidth="1"/>
    <col min="23" max="23" width="6.6640625" style="1" customWidth="1"/>
    <col min="24" max="24" width="7.33203125" style="1" customWidth="1"/>
    <col min="25" max="16384" width="8.88671875" style="1"/>
  </cols>
  <sheetData>
    <row r="1" spans="1:24" ht="14.25">
      <c r="A1" s="301" t="s">
        <v>492</v>
      </c>
    </row>
    <row r="2" spans="1:24" ht="14.25">
      <c r="C2" s="22" t="s">
        <v>472</v>
      </c>
    </row>
    <row r="4" spans="1:24" ht="20.100000000000001" customHeight="1">
      <c r="C4" s="312" t="s">
        <v>302</v>
      </c>
      <c r="D4" s="312"/>
      <c r="E4" s="312"/>
      <c r="F4" s="312"/>
      <c r="G4" s="312"/>
      <c r="H4" s="312"/>
      <c r="I4" s="312"/>
      <c r="J4" s="312"/>
      <c r="K4" s="312"/>
    </row>
    <row r="5" spans="1:24" ht="94.5" customHeight="1">
      <c r="C5" s="224" t="s">
        <v>473</v>
      </c>
      <c r="D5" s="296" t="s">
        <v>166</v>
      </c>
      <c r="E5" s="296" t="s">
        <v>167</v>
      </c>
      <c r="F5" s="296" t="s">
        <v>168</v>
      </c>
      <c r="G5" s="296" t="s">
        <v>169</v>
      </c>
      <c r="H5" s="296" t="s">
        <v>170</v>
      </c>
      <c r="I5" s="296" t="s">
        <v>171</v>
      </c>
      <c r="J5" s="296" t="s">
        <v>172</v>
      </c>
      <c r="K5" s="296" t="s">
        <v>173</v>
      </c>
      <c r="L5" s="297" t="s">
        <v>174</v>
      </c>
      <c r="M5" s="297" t="s">
        <v>175</v>
      </c>
      <c r="N5" s="297" t="s">
        <v>176</v>
      </c>
      <c r="O5" s="297" t="s">
        <v>177</v>
      </c>
      <c r="P5" s="297" t="s">
        <v>178</v>
      </c>
      <c r="Q5" s="297" t="s">
        <v>179</v>
      </c>
      <c r="R5" s="297" t="s">
        <v>180</v>
      </c>
      <c r="S5" s="297" t="s">
        <v>181</v>
      </c>
      <c r="T5" s="297" t="s">
        <v>182</v>
      </c>
      <c r="U5" s="297" t="s">
        <v>183</v>
      </c>
      <c r="V5" s="297" t="s">
        <v>184</v>
      </c>
      <c r="W5" s="297" t="s">
        <v>185</v>
      </c>
      <c r="X5" s="297" t="s">
        <v>186</v>
      </c>
    </row>
    <row r="6" spans="1:24" ht="20.100000000000001" customHeight="1">
      <c r="C6" s="303" t="s">
        <v>474</v>
      </c>
      <c r="D6" s="298">
        <v>5.5</v>
      </c>
      <c r="E6" s="298">
        <v>5.5</v>
      </c>
      <c r="F6" s="299">
        <v>6</v>
      </c>
      <c r="G6" s="299">
        <v>6.5</v>
      </c>
      <c r="H6" s="299">
        <v>7</v>
      </c>
      <c r="I6" s="299">
        <v>7.25</v>
      </c>
      <c r="J6" s="299">
        <v>7.25</v>
      </c>
      <c r="K6" s="299">
        <v>7.75</v>
      </c>
      <c r="L6" s="300">
        <v>8</v>
      </c>
      <c r="M6" s="300">
        <v>9.25</v>
      </c>
      <c r="N6" s="300">
        <v>9.25</v>
      </c>
      <c r="O6" s="300">
        <v>9.25</v>
      </c>
      <c r="P6" s="300">
        <v>9.5</v>
      </c>
      <c r="Q6" s="300">
        <v>10</v>
      </c>
      <c r="R6" s="300">
        <v>10.5</v>
      </c>
      <c r="S6" s="300">
        <v>10.75</v>
      </c>
      <c r="T6" s="300">
        <v>10.75</v>
      </c>
      <c r="U6" s="300">
        <v>10.75</v>
      </c>
      <c r="V6" s="300">
        <v>10.5</v>
      </c>
      <c r="W6" s="300">
        <v>10.25</v>
      </c>
      <c r="X6" s="300">
        <v>9.75</v>
      </c>
    </row>
    <row r="7" spans="1:24" ht="20.100000000000001" customHeight="1">
      <c r="C7" s="303" t="s">
        <v>475</v>
      </c>
      <c r="D7" s="298">
        <v>5.61</v>
      </c>
      <c r="E7" s="298">
        <v>5.67</v>
      </c>
      <c r="F7" s="299">
        <v>6.7</v>
      </c>
      <c r="G7" s="299">
        <v>6.97</v>
      </c>
      <c r="H7" s="299">
        <v>7.34</v>
      </c>
      <c r="I7" s="299">
        <v>7.55</v>
      </c>
      <c r="J7" s="299">
        <v>7.44</v>
      </c>
      <c r="K7" s="299">
        <v>7.93</v>
      </c>
      <c r="L7" s="300">
        <v>8.1999999999999993</v>
      </c>
      <c r="M7" s="300">
        <v>9.4600000000000009</v>
      </c>
      <c r="N7" s="300">
        <v>9.51</v>
      </c>
      <c r="O7" s="300">
        <v>9.5299999999999994</v>
      </c>
      <c r="P7" s="300">
        <v>9.75</v>
      </c>
      <c r="Q7" s="300">
        <v>10.32</v>
      </c>
      <c r="R7" s="300">
        <v>10.7</v>
      </c>
      <c r="S7" s="300">
        <v>11.11</v>
      </c>
      <c r="T7" s="300">
        <v>11.12</v>
      </c>
      <c r="U7" s="300">
        <v>10.9</v>
      </c>
      <c r="V7" s="300">
        <v>10.67</v>
      </c>
      <c r="W7" s="300">
        <v>10.42</v>
      </c>
      <c r="X7" s="300">
        <v>9.9700000000000006</v>
      </c>
    </row>
    <row r="8" spans="1:24" ht="20.100000000000001" customHeight="1">
      <c r="C8" s="303" t="s">
        <v>476</v>
      </c>
      <c r="D8" s="298">
        <v>5.54</v>
      </c>
      <c r="E8" s="298">
        <v>5.62</v>
      </c>
      <c r="F8" s="299">
        <v>6.59</v>
      </c>
      <c r="G8" s="299">
        <v>6.9</v>
      </c>
      <c r="H8" s="299">
        <v>7.14</v>
      </c>
      <c r="I8" s="299" t="s">
        <v>187</v>
      </c>
      <c r="J8" s="299">
        <v>7.05</v>
      </c>
      <c r="K8" s="299">
        <v>7.68</v>
      </c>
      <c r="L8" s="300">
        <v>8.14</v>
      </c>
      <c r="M8" s="300">
        <v>9.39</v>
      </c>
      <c r="N8" s="300" t="s">
        <v>188</v>
      </c>
      <c r="O8" s="300" t="s">
        <v>189</v>
      </c>
      <c r="P8" s="300">
        <v>9.67</v>
      </c>
      <c r="Q8" s="300">
        <v>10.32</v>
      </c>
      <c r="R8" s="300">
        <v>10.66</v>
      </c>
      <c r="S8" s="300">
        <v>11.11</v>
      </c>
      <c r="T8" s="300">
        <v>11.06</v>
      </c>
      <c r="U8" s="300">
        <v>10.82</v>
      </c>
      <c r="V8" s="300">
        <v>10.64</v>
      </c>
      <c r="W8" s="300">
        <v>10.4</v>
      </c>
      <c r="X8" s="300">
        <v>9.93</v>
      </c>
    </row>
    <row r="9" spans="1:24" ht="25.5" customHeight="1">
      <c r="C9" s="303" t="s">
        <v>477</v>
      </c>
      <c r="D9" s="303"/>
      <c r="E9" s="303"/>
      <c r="F9" s="304"/>
      <c r="G9" s="304"/>
      <c r="H9" s="304"/>
      <c r="I9" s="304"/>
      <c r="J9" s="304"/>
      <c r="K9" s="304"/>
      <c r="L9" s="305"/>
      <c r="M9" s="305"/>
      <c r="N9" s="305"/>
      <c r="O9" s="305"/>
      <c r="P9" s="305"/>
      <c r="Q9" s="305"/>
      <c r="R9" s="305"/>
      <c r="S9" s="305"/>
      <c r="T9" s="305"/>
      <c r="U9" s="305"/>
      <c r="V9" s="305"/>
      <c r="W9" s="305"/>
      <c r="X9" s="305"/>
    </row>
    <row r="10" spans="1:24" ht="20.100000000000001" customHeight="1">
      <c r="C10" s="303" t="s">
        <v>478</v>
      </c>
      <c r="D10" s="298">
        <v>6.83</v>
      </c>
      <c r="E10" s="298">
        <v>6.81</v>
      </c>
      <c r="F10" s="299">
        <v>7.15</v>
      </c>
      <c r="G10" s="299">
        <v>7.59</v>
      </c>
      <c r="H10" s="299">
        <v>8.18</v>
      </c>
      <c r="I10" s="299">
        <v>8.58</v>
      </c>
      <c r="J10" s="299">
        <v>8.84</v>
      </c>
      <c r="K10" s="299">
        <v>9.02</v>
      </c>
      <c r="L10" s="300">
        <v>9.08</v>
      </c>
      <c r="M10" s="300">
        <v>10.130000000000001</v>
      </c>
      <c r="N10" s="300">
        <v>10.25</v>
      </c>
      <c r="O10" s="300">
        <v>10.41</v>
      </c>
      <c r="P10" s="300">
        <v>10.46</v>
      </c>
      <c r="Q10" s="300">
        <v>10.86</v>
      </c>
      <c r="R10" s="300">
        <v>11.5</v>
      </c>
      <c r="S10" s="300">
        <v>11.67</v>
      </c>
      <c r="T10" s="300">
        <v>11.54</v>
      </c>
      <c r="U10" s="300">
        <v>11.44</v>
      </c>
      <c r="V10" s="300">
        <v>11.06</v>
      </c>
      <c r="W10" s="300">
        <v>10.63</v>
      </c>
      <c r="X10" s="300">
        <v>10.37</v>
      </c>
    </row>
    <row r="11" spans="1:24" ht="20.100000000000001" customHeight="1">
      <c r="C11" s="303" t="s">
        <v>479</v>
      </c>
      <c r="D11" s="298">
        <v>8.19</v>
      </c>
      <c r="E11" s="298">
        <v>8.24</v>
      </c>
      <c r="F11" s="299">
        <v>8.3699999999999992</v>
      </c>
      <c r="G11" s="299">
        <v>8.75</v>
      </c>
      <c r="H11" s="299">
        <v>9.3699999999999992</v>
      </c>
      <c r="I11" s="299">
        <v>9.7100000000000009</v>
      </c>
      <c r="J11" s="299">
        <v>9.82</v>
      </c>
      <c r="K11" s="299">
        <v>9.9</v>
      </c>
      <c r="L11" s="300">
        <v>9.93</v>
      </c>
      <c r="M11" s="300">
        <v>10.97</v>
      </c>
      <c r="N11" s="300">
        <v>10.87</v>
      </c>
      <c r="O11" s="300">
        <v>10.98</v>
      </c>
      <c r="P11" s="300">
        <v>11.02</v>
      </c>
      <c r="Q11" s="300">
        <v>11.43</v>
      </c>
      <c r="R11" s="300">
        <v>11.83</v>
      </c>
      <c r="S11" s="300">
        <v>11.94</v>
      </c>
      <c r="T11" s="300">
        <v>11.76</v>
      </c>
      <c r="U11" s="300">
        <v>11.4</v>
      </c>
      <c r="V11" s="300">
        <v>10.91</v>
      </c>
      <c r="W11" s="300">
        <v>10.41</v>
      </c>
      <c r="X11" s="300">
        <v>10.34</v>
      </c>
    </row>
    <row r="12" spans="1:24" ht="20.100000000000001" customHeight="1">
      <c r="C12" s="303" t="s">
        <v>480</v>
      </c>
      <c r="D12" s="298">
        <v>9.17</v>
      </c>
      <c r="E12" s="298">
        <v>9.25</v>
      </c>
      <c r="F12" s="299">
        <v>9.4499999999999993</v>
      </c>
      <c r="G12" s="299">
        <v>9.5500000000000007</v>
      </c>
      <c r="H12" s="299">
        <v>10.029999999999999</v>
      </c>
      <c r="I12" s="299">
        <v>10.14</v>
      </c>
      <c r="J12" s="299">
        <v>10.08</v>
      </c>
      <c r="K12" s="299">
        <v>10.17</v>
      </c>
      <c r="L12" s="300">
        <v>10.25</v>
      </c>
      <c r="M12" s="300">
        <v>11.2</v>
      </c>
      <c r="N12" s="300">
        <v>11.26</v>
      </c>
      <c r="O12" s="300">
        <v>11.59</v>
      </c>
      <c r="P12" s="300">
        <v>11.69</v>
      </c>
      <c r="Q12" s="300">
        <v>12.04</v>
      </c>
      <c r="R12" s="300">
        <v>12.11</v>
      </c>
      <c r="S12" s="300">
        <v>12.02</v>
      </c>
      <c r="T12" s="300">
        <v>11.85</v>
      </c>
      <c r="U12" s="300">
        <v>11.37</v>
      </c>
      <c r="V12" s="300">
        <v>10.64</v>
      </c>
      <c r="W12" s="300">
        <v>10.42</v>
      </c>
      <c r="X12" s="300">
        <v>10.24</v>
      </c>
    </row>
  </sheetData>
  <mergeCells count="1">
    <mergeCell ref="C4:K4"/>
  </mergeCells>
  <hyperlinks>
    <hyperlink ref="A1" location="Ցանկ!A1" display="Ցանկ!A1" xr:uid="{8B2DB915-1DB0-438D-8174-0BA3E6863305}"/>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2"/>
  </sheetPr>
  <dimension ref="A1:N65"/>
  <sheetViews>
    <sheetView tabSelected="1" zoomScale="110" zoomScaleNormal="110" workbookViewId="0">
      <pane xSplit="3" ySplit="1" topLeftCell="D2" activePane="bottomRight" state="frozen"/>
      <selection pane="topRight" activeCell="AA62" sqref="AA62"/>
      <selection pane="bottomLeft" activeCell="AA62" sqref="AA62"/>
      <selection pane="bottomRight"/>
    </sheetView>
  </sheetViews>
  <sheetFormatPr defaultColWidth="8.88671875" defaultRowHeight="13.5"/>
  <cols>
    <col min="1" max="1" width="7.109375" style="1" customWidth="1"/>
    <col min="2" max="2" width="45.44140625" style="1" customWidth="1"/>
    <col min="3" max="3" width="8.44140625" style="1" customWidth="1"/>
    <col min="4" max="15" width="8.6640625" style="1" customWidth="1"/>
    <col min="16" max="16384" width="8.88671875" style="1"/>
  </cols>
  <sheetData>
    <row r="1" spans="1:14" ht="14.25">
      <c r="A1" s="301" t="s">
        <v>492</v>
      </c>
    </row>
    <row r="2" spans="1:14" ht="14.25">
      <c r="B2" s="18" t="s">
        <v>200</v>
      </c>
    </row>
    <row r="3" spans="1:14" ht="14.25" thickBot="1"/>
    <row r="4" spans="1:14">
      <c r="B4" s="337" t="s">
        <v>201</v>
      </c>
      <c r="C4" s="313">
        <v>2015</v>
      </c>
      <c r="D4" s="313">
        <v>2016</v>
      </c>
      <c r="E4" s="313">
        <v>2017</v>
      </c>
      <c r="F4" s="313">
        <v>2018</v>
      </c>
      <c r="G4" s="313">
        <v>2019</v>
      </c>
      <c r="H4" s="313">
        <v>2020</v>
      </c>
      <c r="I4" s="313">
        <v>2021</v>
      </c>
      <c r="J4" s="313">
        <v>2022</v>
      </c>
      <c r="K4" s="315">
        <v>2023</v>
      </c>
      <c r="L4" s="339">
        <v>2024</v>
      </c>
      <c r="M4" s="335">
        <v>2025</v>
      </c>
      <c r="N4" s="328">
        <v>2026</v>
      </c>
    </row>
    <row r="5" spans="1:14" ht="14.25" thickBot="1">
      <c r="B5" s="320"/>
      <c r="C5" s="314"/>
      <c r="D5" s="314"/>
      <c r="E5" s="314"/>
      <c r="F5" s="314"/>
      <c r="G5" s="314"/>
      <c r="H5" s="314"/>
      <c r="I5" s="314"/>
      <c r="J5" s="314"/>
      <c r="K5" s="316"/>
      <c r="L5" s="340"/>
      <c r="M5" s="336"/>
      <c r="N5" s="329"/>
    </row>
    <row r="6" spans="1:14" ht="48" customHeight="1" thickBot="1">
      <c r="B6" s="338"/>
      <c r="C6" s="264" t="s">
        <v>198</v>
      </c>
      <c r="D6" s="264" t="s">
        <v>198</v>
      </c>
      <c r="E6" s="264" t="s">
        <v>198</v>
      </c>
      <c r="F6" s="264" t="s">
        <v>198</v>
      </c>
      <c r="G6" s="264" t="s">
        <v>198</v>
      </c>
      <c r="H6" s="264" t="s">
        <v>198</v>
      </c>
      <c r="I6" s="264" t="s">
        <v>198</v>
      </c>
      <c r="J6" s="264" t="s">
        <v>198</v>
      </c>
      <c r="K6" s="265" t="s">
        <v>199</v>
      </c>
      <c r="L6" s="265" t="s">
        <v>199</v>
      </c>
      <c r="M6" s="265" t="s">
        <v>199</v>
      </c>
      <c r="N6" s="265" t="s">
        <v>199</v>
      </c>
    </row>
    <row r="7" spans="1:14" ht="20.100000000000001" customHeight="1" thickBot="1">
      <c r="B7" s="320" t="s">
        <v>202</v>
      </c>
      <c r="C7" s="321"/>
      <c r="D7" s="321"/>
      <c r="E7" s="321"/>
      <c r="F7" s="321"/>
      <c r="G7" s="321"/>
      <c r="H7" s="321"/>
      <c r="I7" s="321"/>
      <c r="J7" s="321"/>
      <c r="K7" s="321"/>
      <c r="L7" s="321"/>
      <c r="M7" s="322"/>
      <c r="N7" s="266"/>
    </row>
    <row r="8" spans="1:14" ht="20.100000000000001" customHeight="1" thickBot="1">
      <c r="B8" s="274" t="s">
        <v>204</v>
      </c>
      <c r="C8" s="165">
        <v>2.7</v>
      </c>
      <c r="D8" s="165">
        <v>1.7</v>
      </c>
      <c r="E8" s="165">
        <v>2.2999999999999998</v>
      </c>
      <c r="F8" s="165">
        <v>2.9</v>
      </c>
      <c r="G8" s="165">
        <v>2.2999999999999998</v>
      </c>
      <c r="H8" s="165">
        <v>-2.8</v>
      </c>
      <c r="I8" s="165">
        <v>6</v>
      </c>
      <c r="J8" s="165">
        <v>2</v>
      </c>
      <c r="K8" s="164">
        <v>2.5</v>
      </c>
      <c r="L8" s="163">
        <v>1.3</v>
      </c>
      <c r="M8" s="163">
        <v>1.8</v>
      </c>
      <c r="N8" s="268">
        <v>2.96</v>
      </c>
    </row>
    <row r="9" spans="1:14" ht="20.100000000000001" customHeight="1" thickBot="1">
      <c r="B9" s="275" t="s">
        <v>205</v>
      </c>
      <c r="C9" s="165">
        <v>1.9</v>
      </c>
      <c r="D9" s="165">
        <v>1.8</v>
      </c>
      <c r="E9" s="165">
        <v>2.7</v>
      </c>
      <c r="F9" s="165">
        <v>1.9</v>
      </c>
      <c r="G9" s="165">
        <v>1.6</v>
      </c>
      <c r="H9" s="165">
        <v>-6.3</v>
      </c>
      <c r="I9" s="165">
        <v>5.4</v>
      </c>
      <c r="J9" s="165">
        <v>3.3</v>
      </c>
      <c r="K9" s="164">
        <v>0.5</v>
      </c>
      <c r="L9" s="163">
        <v>-0.4</v>
      </c>
      <c r="M9" s="163">
        <v>0.5</v>
      </c>
      <c r="N9" s="268">
        <v>1.25</v>
      </c>
    </row>
    <row r="10" spans="1:14" ht="20.100000000000001" customHeight="1" thickBot="1">
      <c r="B10" s="275" t="s">
        <v>206</v>
      </c>
      <c r="C10" s="165">
        <v>-1.9</v>
      </c>
      <c r="D10" s="165">
        <v>0.2</v>
      </c>
      <c r="E10" s="165">
        <v>1.8</v>
      </c>
      <c r="F10" s="165">
        <v>2.8</v>
      </c>
      <c r="G10" s="165">
        <v>2.1</v>
      </c>
      <c r="H10" s="165">
        <v>-2.6</v>
      </c>
      <c r="I10" s="165">
        <v>5.7</v>
      </c>
      <c r="J10" s="165">
        <v>-1.9</v>
      </c>
      <c r="K10" s="164">
        <v>3.2</v>
      </c>
      <c r="L10" s="163">
        <v>1</v>
      </c>
      <c r="M10" s="163">
        <v>-0.4</v>
      </c>
      <c r="N10" s="268">
        <v>0.12</v>
      </c>
    </row>
    <row r="11" spans="1:14" ht="20.100000000000001" customHeight="1" thickBot="1">
      <c r="B11" s="275" t="s">
        <v>207</v>
      </c>
      <c r="C11" s="165">
        <v>0.1</v>
      </c>
      <c r="D11" s="165">
        <v>1.3</v>
      </c>
      <c r="E11" s="165">
        <v>2.1</v>
      </c>
      <c r="F11" s="165">
        <v>2.4</v>
      </c>
      <c r="G11" s="165">
        <v>1.8</v>
      </c>
      <c r="H11" s="165">
        <v>1.2</v>
      </c>
      <c r="I11" s="165">
        <v>4.5999999999999996</v>
      </c>
      <c r="J11" s="165">
        <v>7.7</v>
      </c>
      <c r="K11" s="164">
        <v>4.0999999999999996</v>
      </c>
      <c r="L11" s="163">
        <v>2.7</v>
      </c>
      <c r="M11" s="163">
        <v>2.5</v>
      </c>
      <c r="N11" s="268">
        <v>2.11</v>
      </c>
    </row>
    <row r="12" spans="1:14" ht="20.100000000000001" customHeight="1" thickBot="1">
      <c r="B12" s="275" t="s">
        <v>208</v>
      </c>
      <c r="C12" s="165">
        <v>0</v>
      </c>
      <c r="D12" s="165">
        <v>0.24</v>
      </c>
      <c r="E12" s="165">
        <v>1.5</v>
      </c>
      <c r="F12" s="165">
        <v>1.7</v>
      </c>
      <c r="G12" s="165">
        <v>1.2</v>
      </c>
      <c r="H12" s="165">
        <v>0.3</v>
      </c>
      <c r="I12" s="165">
        <v>2.5</v>
      </c>
      <c r="J12" s="165">
        <v>8</v>
      </c>
      <c r="K12" s="164">
        <v>5.6</v>
      </c>
      <c r="L12" s="163">
        <v>2.9</v>
      </c>
      <c r="M12" s="163">
        <v>2.2999999999999998</v>
      </c>
      <c r="N12" s="268">
        <v>1.84</v>
      </c>
    </row>
    <row r="13" spans="1:14" ht="20.100000000000001" customHeight="1" thickBot="1">
      <c r="B13" s="275" t="s">
        <v>209</v>
      </c>
      <c r="C13" s="165">
        <v>14.4</v>
      </c>
      <c r="D13" s="165">
        <v>6.8</v>
      </c>
      <c r="E13" s="165">
        <v>3.6</v>
      </c>
      <c r="F13" s="165">
        <v>2.8</v>
      </c>
      <c r="G13" s="165">
        <v>4.4000000000000004</v>
      </c>
      <c r="H13" s="165">
        <v>3.3</v>
      </c>
      <c r="I13" s="165">
        <v>6.5</v>
      </c>
      <c r="J13" s="165">
        <v>12.9</v>
      </c>
      <c r="K13" s="164">
        <v>5.9</v>
      </c>
      <c r="L13" s="163">
        <v>7.6</v>
      </c>
      <c r="M13" s="163">
        <v>4.8</v>
      </c>
      <c r="N13" s="268">
        <v>3.96</v>
      </c>
    </row>
    <row r="14" spans="1:14" ht="20.100000000000001" customHeight="1" thickBot="1">
      <c r="B14" s="275" t="s">
        <v>210</v>
      </c>
      <c r="C14" s="165">
        <v>53.5</v>
      </c>
      <c r="D14" s="165">
        <v>45</v>
      </c>
      <c r="E14" s="165">
        <v>54.6</v>
      </c>
      <c r="F14" s="165">
        <v>71.400000000000006</v>
      </c>
      <c r="G14" s="165">
        <v>64.099999999999994</v>
      </c>
      <c r="H14" s="165">
        <v>42.5</v>
      </c>
      <c r="I14" s="165">
        <v>71</v>
      </c>
      <c r="J14" s="165">
        <v>99.5</v>
      </c>
      <c r="K14" s="164">
        <v>82.1</v>
      </c>
      <c r="L14" s="163">
        <v>80.099999999999994</v>
      </c>
      <c r="M14" s="163">
        <v>81.099999999999994</v>
      </c>
      <c r="N14" s="268">
        <v>82.19</v>
      </c>
    </row>
    <row r="15" spans="1:14" ht="20.100000000000001" customHeight="1" thickBot="1">
      <c r="B15" s="275" t="s">
        <v>211</v>
      </c>
      <c r="C15" s="165">
        <v>5497.4139999999998</v>
      </c>
      <c r="D15" s="165">
        <v>4867.5749999999998</v>
      </c>
      <c r="E15" s="165">
        <v>6201.5079999999998</v>
      </c>
      <c r="F15" s="165">
        <v>6544.7</v>
      </c>
      <c r="G15" s="165">
        <v>6024.1</v>
      </c>
      <c r="H15" s="165">
        <v>6191.2</v>
      </c>
      <c r="I15" s="165">
        <v>9288.1</v>
      </c>
      <c r="J15" s="165">
        <v>8956</v>
      </c>
      <c r="K15" s="164">
        <v>8458.5</v>
      </c>
      <c r="L15" s="163">
        <v>8136.3</v>
      </c>
      <c r="M15" s="163">
        <v>8319.1</v>
      </c>
      <c r="N15" s="268">
        <v>8541.31</v>
      </c>
    </row>
    <row r="16" spans="1:14" ht="20.100000000000001" customHeight="1" thickBot="1">
      <c r="B16" s="275" t="s">
        <v>203</v>
      </c>
      <c r="C16" s="165">
        <v>93</v>
      </c>
      <c r="D16" s="165">
        <v>91.9</v>
      </c>
      <c r="E16" s="165">
        <v>98</v>
      </c>
      <c r="F16" s="165">
        <v>95.9</v>
      </c>
      <c r="G16" s="165">
        <v>95.1</v>
      </c>
      <c r="H16" s="165">
        <v>98.1</v>
      </c>
      <c r="I16" s="165">
        <v>125.7</v>
      </c>
      <c r="J16" s="165">
        <v>143.5</v>
      </c>
      <c r="K16" s="164">
        <v>124.1</v>
      </c>
      <c r="L16" s="163">
        <v>121.5</v>
      </c>
      <c r="M16" s="163">
        <v>124.7</v>
      </c>
      <c r="N16" s="268">
        <v>126.76</v>
      </c>
    </row>
    <row r="17" spans="2:14" ht="20.100000000000001" customHeight="1">
      <c r="B17" s="320" t="s">
        <v>212</v>
      </c>
      <c r="C17" s="330"/>
      <c r="D17" s="330"/>
      <c r="E17" s="330"/>
      <c r="F17" s="330"/>
      <c r="G17" s="330"/>
      <c r="H17" s="330"/>
      <c r="I17" s="330"/>
      <c r="J17" s="330"/>
      <c r="K17" s="330"/>
      <c r="L17" s="330"/>
      <c r="M17" s="331"/>
      <c r="N17" s="266"/>
    </row>
    <row r="18" spans="2:14" ht="20.100000000000001" customHeight="1" thickBot="1">
      <c r="B18" s="320" t="s">
        <v>213</v>
      </c>
      <c r="C18" s="326"/>
      <c r="D18" s="326"/>
      <c r="E18" s="326"/>
      <c r="F18" s="326"/>
      <c r="G18" s="326"/>
      <c r="H18" s="326"/>
      <c r="I18" s="326"/>
      <c r="J18" s="326"/>
      <c r="K18" s="326"/>
      <c r="L18" s="326"/>
      <c r="M18" s="327"/>
      <c r="N18" s="273"/>
    </row>
    <row r="19" spans="2:14" ht="20.100000000000001" customHeight="1" thickBot="1">
      <c r="B19" s="274" t="s">
        <v>214</v>
      </c>
      <c r="C19" s="165">
        <v>-0.1</v>
      </c>
      <c r="D19" s="165">
        <v>-1.1000000000000001</v>
      </c>
      <c r="E19" s="165">
        <v>2.6</v>
      </c>
      <c r="F19" s="165">
        <v>1.8</v>
      </c>
      <c r="G19" s="165">
        <v>0.7</v>
      </c>
      <c r="H19" s="165">
        <v>3.7</v>
      </c>
      <c r="I19" s="165">
        <v>7.7</v>
      </c>
      <c r="J19" s="165">
        <v>8.3000000000000007</v>
      </c>
      <c r="K19" s="164">
        <v>0.04</v>
      </c>
      <c r="L19" s="163">
        <v>3.07</v>
      </c>
      <c r="M19" s="163">
        <v>3.79</v>
      </c>
      <c r="N19" s="268">
        <v>4</v>
      </c>
    </row>
    <row r="20" spans="2:14" ht="20.100000000000001" customHeight="1" thickBot="1">
      <c r="B20" s="275" t="s">
        <v>215</v>
      </c>
      <c r="C20" s="165">
        <v>3.7</v>
      </c>
      <c r="D20" s="165">
        <v>-1.4</v>
      </c>
      <c r="E20" s="165">
        <v>1</v>
      </c>
      <c r="F20" s="165">
        <v>2.5</v>
      </c>
      <c r="G20" s="165">
        <v>1.46</v>
      </c>
      <c r="H20" s="165">
        <v>1.2</v>
      </c>
      <c r="I20" s="165">
        <v>7.2</v>
      </c>
      <c r="J20" s="165">
        <v>8.6</v>
      </c>
      <c r="K20" s="164">
        <v>2.0125000000000002</v>
      </c>
      <c r="L20" s="163">
        <v>2.6</v>
      </c>
      <c r="M20" s="163">
        <v>3.5</v>
      </c>
      <c r="N20" s="268">
        <v>4</v>
      </c>
    </row>
    <row r="21" spans="2:14" ht="20.100000000000001" customHeight="1" thickBot="1">
      <c r="B21" s="275" t="s">
        <v>216</v>
      </c>
      <c r="C21" s="165">
        <v>5.14251081766119</v>
      </c>
      <c r="D21" s="165">
        <v>-2.0220336797801792</v>
      </c>
      <c r="E21" s="165">
        <v>0.8358953613530673</v>
      </c>
      <c r="F21" s="165">
        <v>4</v>
      </c>
      <c r="G21" s="165">
        <v>1.2</v>
      </c>
      <c r="H21" s="165">
        <v>1.3</v>
      </c>
      <c r="I21" s="165">
        <v>7.2</v>
      </c>
      <c r="J21" s="165">
        <v>8.9</v>
      </c>
      <c r="K21" s="164">
        <v>2.7449999999999997</v>
      </c>
      <c r="L21" s="163">
        <v>1.8</v>
      </c>
      <c r="M21" s="163">
        <v>3.2</v>
      </c>
      <c r="N21" s="268">
        <v>3.9</v>
      </c>
    </row>
    <row r="22" spans="2:14" ht="20.100000000000001" customHeight="1" thickBot="1">
      <c r="B22" s="320" t="s">
        <v>217</v>
      </c>
      <c r="C22" s="321"/>
      <c r="D22" s="321"/>
      <c r="E22" s="321"/>
      <c r="F22" s="321"/>
      <c r="G22" s="321"/>
      <c r="H22" s="321"/>
      <c r="I22" s="321"/>
      <c r="J22" s="321"/>
      <c r="K22" s="321"/>
      <c r="L22" s="321"/>
      <c r="M22" s="322"/>
      <c r="N22" s="266"/>
    </row>
    <row r="23" spans="2:14" ht="20.100000000000001" customHeight="1" thickBot="1">
      <c r="B23" s="274" t="s">
        <v>219</v>
      </c>
      <c r="C23" s="165">
        <v>5043.6000000000004</v>
      </c>
      <c r="D23" s="165">
        <v>5067.2934999999998</v>
      </c>
      <c r="E23" s="165">
        <v>5568.9014999999999</v>
      </c>
      <c r="F23" s="165">
        <v>6017.0352000000003</v>
      </c>
      <c r="G23" s="165">
        <v>6543.3217999999997</v>
      </c>
      <c r="H23" s="165">
        <v>6181.6641</v>
      </c>
      <c r="I23" s="165">
        <v>6982.9624999999996</v>
      </c>
      <c r="J23" s="165">
        <v>8496.7999999999993</v>
      </c>
      <c r="K23" s="164">
        <v>9573.41</v>
      </c>
      <c r="L23" s="163">
        <v>10563.69</v>
      </c>
      <c r="M23" s="163">
        <v>11612.45</v>
      </c>
      <c r="N23" s="268">
        <v>12076.9497912974</v>
      </c>
    </row>
    <row r="24" spans="2:14" ht="20.100000000000001" customHeight="1" thickBot="1">
      <c r="B24" s="275" t="s">
        <v>220</v>
      </c>
      <c r="C24" s="165">
        <v>3.2355351251762698</v>
      </c>
      <c r="D24" s="165">
        <v>0.17184239329696993</v>
      </c>
      <c r="E24" s="165">
        <v>7.5292283740817396</v>
      </c>
      <c r="F24" s="165">
        <v>5.202489865519297</v>
      </c>
      <c r="G24" s="165">
        <v>7.6</v>
      </c>
      <c r="H24" s="165">
        <v>-7.4</v>
      </c>
      <c r="I24" s="165">
        <v>5.7</v>
      </c>
      <c r="J24" s="165">
        <v>12.6</v>
      </c>
      <c r="K24" s="164">
        <v>8.3000000000000007</v>
      </c>
      <c r="L24" s="163">
        <v>6.1</v>
      </c>
      <c r="M24" s="163">
        <v>5.7</v>
      </c>
      <c r="N24" s="268">
        <v>5.4</v>
      </c>
    </row>
    <row r="25" spans="2:14" ht="20.100000000000001" customHeight="1" thickBot="1">
      <c r="B25" s="320" t="s">
        <v>218</v>
      </c>
      <c r="C25" s="321"/>
      <c r="D25" s="321"/>
      <c r="E25" s="321"/>
      <c r="F25" s="321"/>
      <c r="G25" s="321"/>
      <c r="H25" s="321"/>
      <c r="I25" s="321"/>
      <c r="J25" s="321"/>
      <c r="K25" s="321"/>
      <c r="L25" s="321"/>
      <c r="M25" s="322"/>
      <c r="N25" s="266"/>
    </row>
    <row r="26" spans="2:14" ht="20.100000000000001" customHeight="1" thickBot="1">
      <c r="B26" s="274" t="s">
        <v>221</v>
      </c>
      <c r="C26" s="165">
        <v>6.2398453814714259</v>
      </c>
      <c r="D26" s="165">
        <v>7.6542391879841318</v>
      </c>
      <c r="E26" s="165">
        <v>11.738879068592951</v>
      </c>
      <c r="F26" s="165">
        <v>4.9406988205670501</v>
      </c>
      <c r="G26" s="165">
        <v>11.955596848284074</v>
      </c>
      <c r="H26" s="165">
        <v>-1.6691783042765707</v>
      </c>
      <c r="I26" s="165">
        <v>3.52</v>
      </c>
      <c r="J26" s="165">
        <v>6.3</v>
      </c>
      <c r="K26" s="164">
        <v>-0.9</v>
      </c>
      <c r="L26" s="163">
        <v>6.2</v>
      </c>
      <c r="M26" s="163">
        <v>6.1</v>
      </c>
      <c r="N26" s="268">
        <v>5.5</v>
      </c>
    </row>
    <row r="27" spans="2:14" ht="20.100000000000001" customHeight="1" thickBot="1">
      <c r="B27" s="275" t="s">
        <v>222</v>
      </c>
      <c r="C27" s="165">
        <v>13.169161630842623</v>
      </c>
      <c r="D27" s="165">
        <v>-4.9713643024804668</v>
      </c>
      <c r="E27" s="165">
        <v>-5.1254500914691192</v>
      </c>
      <c r="F27" s="165">
        <v>-6.8691057734924499</v>
      </c>
      <c r="G27" s="165">
        <v>-5.802109823440702</v>
      </c>
      <c r="H27" s="165">
        <v>-4.1073764668349355</v>
      </c>
      <c r="I27" s="165">
        <v>-0.6</v>
      </c>
      <c r="J27" s="165">
        <v>-0.7</v>
      </c>
      <c r="K27" s="164">
        <v>0.6</v>
      </c>
      <c r="L27" s="163">
        <v>2.5</v>
      </c>
      <c r="M27" s="163">
        <v>2.9</v>
      </c>
      <c r="N27" s="268">
        <v>2.9</v>
      </c>
    </row>
    <row r="28" spans="2:14" ht="20.100000000000001" customHeight="1" thickBot="1">
      <c r="B28" s="275" t="s">
        <v>223</v>
      </c>
      <c r="C28" s="165">
        <v>-3.0770818004486102</v>
      </c>
      <c r="D28" s="165">
        <v>-14.091586920252183</v>
      </c>
      <c r="E28" s="165">
        <v>2.7927413751181405</v>
      </c>
      <c r="F28" s="165">
        <v>0.56325044318448647</v>
      </c>
      <c r="G28" s="165">
        <v>6.5370260849869908</v>
      </c>
      <c r="H28" s="165">
        <v>-6.6997556836644918</v>
      </c>
      <c r="I28" s="165">
        <v>3.1</v>
      </c>
      <c r="J28" s="165">
        <v>19.100000000000001</v>
      </c>
      <c r="K28" s="164">
        <v>17.7</v>
      </c>
      <c r="L28" s="163">
        <v>12.792199369309927</v>
      </c>
      <c r="M28" s="163">
        <v>8.9</v>
      </c>
      <c r="N28" s="268">
        <v>7</v>
      </c>
    </row>
    <row r="29" spans="2:14" ht="20.100000000000001" customHeight="1" thickBot="1">
      <c r="B29" s="275" t="s">
        <v>224</v>
      </c>
      <c r="C29" s="165">
        <v>1.5819610917071429</v>
      </c>
      <c r="D29" s="165">
        <v>3.2219561541844541</v>
      </c>
      <c r="E29" s="165">
        <v>10.60410718821467</v>
      </c>
      <c r="F29" s="165">
        <v>9.0978487773587062</v>
      </c>
      <c r="G29" s="165">
        <v>10.022068118377121</v>
      </c>
      <c r="H29" s="165">
        <v>-9.6845424840616943</v>
      </c>
      <c r="I29" s="165">
        <v>7.9</v>
      </c>
      <c r="J29" s="165">
        <v>18.100000000000001</v>
      </c>
      <c r="K29" s="164">
        <v>11.4</v>
      </c>
      <c r="L29" s="163">
        <v>5.7</v>
      </c>
      <c r="M29" s="163">
        <v>5.5</v>
      </c>
      <c r="N29" s="268">
        <v>5.0999999999999996</v>
      </c>
    </row>
    <row r="30" spans="2:14" ht="20.100000000000001" customHeight="1" thickBot="1">
      <c r="B30" s="275" t="s">
        <v>225</v>
      </c>
      <c r="C30" s="165">
        <v>-5.0610715149260699</v>
      </c>
      <c r="D30" s="165">
        <v>-3.6903806281845988</v>
      </c>
      <c r="E30" s="165">
        <v>9.6795698772571512</v>
      </c>
      <c r="F30" s="165">
        <v>8.0263601800463249</v>
      </c>
      <c r="G30" s="165">
        <v>7.1203119778832047</v>
      </c>
      <c r="H30" s="165">
        <v>-10.0187389809183</v>
      </c>
      <c r="I30" s="165">
        <v>7.4</v>
      </c>
      <c r="J30" s="165">
        <v>8.1999999999999993</v>
      </c>
      <c r="K30" s="164">
        <v>10.3</v>
      </c>
      <c r="L30" s="163">
        <v>6.7</v>
      </c>
      <c r="M30" s="163">
        <v>6.2</v>
      </c>
      <c r="N30" s="268">
        <v>5.5</v>
      </c>
    </row>
    <row r="31" spans="2:14" ht="20.100000000000001" customHeight="1">
      <c r="B31" s="320" t="s">
        <v>226</v>
      </c>
      <c r="C31" s="332"/>
      <c r="D31" s="332"/>
      <c r="E31" s="332"/>
      <c r="F31" s="332"/>
      <c r="G31" s="332"/>
      <c r="H31" s="332"/>
      <c r="I31" s="332"/>
      <c r="J31" s="332"/>
      <c r="K31" s="332"/>
      <c r="L31" s="332"/>
      <c r="M31" s="332"/>
      <c r="N31" s="269"/>
    </row>
    <row r="32" spans="2:14" ht="20.100000000000001" customHeight="1">
      <c r="B32" s="270" t="s">
        <v>227</v>
      </c>
      <c r="C32" s="165">
        <v>-5.994269053367546</v>
      </c>
      <c r="D32" s="165">
        <v>-2.1139557517144425</v>
      </c>
      <c r="E32" s="165">
        <v>11.581888322033834</v>
      </c>
      <c r="F32" s="165">
        <v>3.7511126779491804</v>
      </c>
      <c r="G32" s="165">
        <v>11.699110134205014</v>
      </c>
      <c r="H32" s="165">
        <v>-10.9</v>
      </c>
      <c r="I32" s="165">
        <v>4.2</v>
      </c>
      <c r="J32" s="165">
        <v>7.7037000000000004</v>
      </c>
      <c r="K32" s="164">
        <v>9.1</v>
      </c>
      <c r="L32" s="163">
        <v>6.4</v>
      </c>
      <c r="M32" s="163">
        <v>6.2</v>
      </c>
      <c r="N32" s="268">
        <v>4.9252796920642767</v>
      </c>
    </row>
    <row r="33" spans="2:14" ht="20.100000000000001" customHeight="1">
      <c r="B33" s="267" t="s">
        <v>228</v>
      </c>
      <c r="C33" s="165">
        <v>4.6975165559792913</v>
      </c>
      <c r="D33" s="165">
        <v>-2.4417326515055606</v>
      </c>
      <c r="E33" s="165">
        <v>-2.0803456691685653</v>
      </c>
      <c r="F33" s="165">
        <v>-3.0370186661609182</v>
      </c>
      <c r="G33" s="165">
        <v>12.853323595090089</v>
      </c>
      <c r="H33" s="165">
        <v>9.1999999999999993</v>
      </c>
      <c r="I33" s="165">
        <v>8.4</v>
      </c>
      <c r="J33" s="165">
        <v>6.5498000000000003</v>
      </c>
      <c r="K33" s="164">
        <v>12.7</v>
      </c>
      <c r="L33" s="163">
        <v>10.4</v>
      </c>
      <c r="M33" s="163">
        <v>11.7</v>
      </c>
      <c r="N33" s="268">
        <v>5.0717899086138374</v>
      </c>
    </row>
    <row r="34" spans="2:14" ht="20.100000000000001" customHeight="1">
      <c r="B34" s="267" t="s">
        <v>229</v>
      </c>
      <c r="C34" s="165">
        <v>-7.5047729180864735</v>
      </c>
      <c r="D34" s="165">
        <v>-2.0587977953587853</v>
      </c>
      <c r="E34" s="165">
        <v>13.990866695134912</v>
      </c>
      <c r="F34" s="165">
        <v>4.7959703081578198</v>
      </c>
      <c r="G34" s="165">
        <v>11.532970474551263</v>
      </c>
      <c r="H34" s="165">
        <v>-14</v>
      </c>
      <c r="I34" s="165">
        <v>3.4</v>
      </c>
      <c r="J34" s="165">
        <v>7.9568000000000003</v>
      </c>
      <c r="K34" s="164">
        <v>8.4</v>
      </c>
      <c r="L34" s="163">
        <v>5.7</v>
      </c>
      <c r="M34" s="163">
        <v>5.4</v>
      </c>
      <c r="N34" s="268">
        <v>4.9000000000000004</v>
      </c>
    </row>
    <row r="35" spans="2:14" ht="20.100000000000001" customHeight="1">
      <c r="B35" s="270" t="s">
        <v>230</v>
      </c>
      <c r="C35" s="165">
        <v>2.4655236022954625</v>
      </c>
      <c r="D35" s="165">
        <v>-11.391371094493934</v>
      </c>
      <c r="E35" s="165">
        <v>9.6953999844923402</v>
      </c>
      <c r="F35" s="165">
        <v>4.8055446061561184</v>
      </c>
      <c r="G35" s="165">
        <v>4.3661685892029851</v>
      </c>
      <c r="H35" s="165">
        <v>-1.5</v>
      </c>
      <c r="I35" s="165">
        <v>6.3</v>
      </c>
      <c r="J35" s="165">
        <v>9.5074000000000005</v>
      </c>
      <c r="K35" s="164">
        <v>18.5</v>
      </c>
      <c r="L35" s="163">
        <v>12.9</v>
      </c>
      <c r="M35" s="163">
        <v>9.8000000000000007</v>
      </c>
      <c r="N35" s="268">
        <v>5.5399422193752024</v>
      </c>
    </row>
    <row r="36" spans="2:14" ht="20.100000000000001" customHeight="1">
      <c r="B36" s="267" t="s">
        <v>231</v>
      </c>
      <c r="C36" s="165">
        <v>13.579058542591383</v>
      </c>
      <c r="D36" s="165">
        <v>5</v>
      </c>
      <c r="E36" s="165">
        <v>31.705889019046992</v>
      </c>
      <c r="F36" s="165">
        <v>-37.418033469220127</v>
      </c>
      <c r="G36" s="165">
        <v>31.072519051408193</v>
      </c>
      <c r="H36" s="165">
        <v>16.2</v>
      </c>
      <c r="I36" s="165">
        <v>-9.9</v>
      </c>
      <c r="J36" s="165">
        <v>41.125</v>
      </c>
      <c r="K36" s="164">
        <v>46.8</v>
      </c>
      <c r="L36" s="163">
        <v>18</v>
      </c>
      <c r="M36" s="163">
        <v>9.6999999999999993</v>
      </c>
      <c r="N36" s="268">
        <v>0.68660027296508019</v>
      </c>
    </row>
    <row r="37" spans="2:14" ht="20.100000000000001" customHeight="1" thickBot="1">
      <c r="B37" s="267" t="s">
        <v>232</v>
      </c>
      <c r="C37" s="165">
        <v>1.2281380877705175</v>
      </c>
      <c r="D37" s="165">
        <v>-13.94961454275942</v>
      </c>
      <c r="E37" s="165">
        <v>6.2076813954174241</v>
      </c>
      <c r="F37" s="165">
        <v>19.641316884978394</v>
      </c>
      <c r="G37" s="165">
        <v>-0.54220590379119926</v>
      </c>
      <c r="H37" s="165">
        <v>-5.7</v>
      </c>
      <c r="I37" s="165">
        <v>11.2</v>
      </c>
      <c r="J37" s="165">
        <v>1.8617999999999999</v>
      </c>
      <c r="K37" s="164">
        <v>12.3</v>
      </c>
      <c r="L37" s="163">
        <v>11.3</v>
      </c>
      <c r="M37" s="163">
        <v>9.8000000000000007</v>
      </c>
      <c r="N37" s="268">
        <v>5.8</v>
      </c>
    </row>
    <row r="38" spans="2:14" ht="20.100000000000001" customHeight="1" thickBot="1">
      <c r="B38" s="276" t="s">
        <v>233</v>
      </c>
      <c r="C38" s="165">
        <v>4.9083076826691183</v>
      </c>
      <c r="D38" s="165">
        <v>21.295600696806517</v>
      </c>
      <c r="E38" s="165">
        <v>19.332230241887657</v>
      </c>
      <c r="F38" s="165">
        <v>4.9598940395507469</v>
      </c>
      <c r="G38" s="165">
        <v>15.985603659497954</v>
      </c>
      <c r="H38" s="165">
        <v>-33.423685264824528</v>
      </c>
      <c r="I38" s="165">
        <v>16.600000000000001</v>
      </c>
      <c r="J38" s="165">
        <v>54.4</v>
      </c>
      <c r="K38" s="164">
        <v>22.1</v>
      </c>
      <c r="L38" s="163">
        <v>-9.5</v>
      </c>
      <c r="M38" s="163">
        <v>2.6</v>
      </c>
      <c r="N38" s="268">
        <v>4</v>
      </c>
    </row>
    <row r="39" spans="2:14" ht="20.100000000000001" customHeight="1" thickBot="1">
      <c r="B39" s="277" t="s">
        <v>234</v>
      </c>
      <c r="C39" s="165">
        <v>-15.250050855169491</v>
      </c>
      <c r="D39" s="165">
        <v>6.3119606574457237</v>
      </c>
      <c r="E39" s="165">
        <v>24.615180077384906</v>
      </c>
      <c r="F39" s="165">
        <v>13.287179505804644</v>
      </c>
      <c r="G39" s="165">
        <v>11.564038444908206</v>
      </c>
      <c r="H39" s="165">
        <v>-31.44997809866004</v>
      </c>
      <c r="I39" s="165">
        <v>12.9</v>
      </c>
      <c r="J39" s="165">
        <v>33.799999999999997</v>
      </c>
      <c r="K39" s="164">
        <v>30</v>
      </c>
      <c r="L39" s="163">
        <v>-7.3</v>
      </c>
      <c r="M39" s="163">
        <v>3.2</v>
      </c>
      <c r="N39" s="268">
        <v>3.7</v>
      </c>
    </row>
    <row r="40" spans="2:14" ht="20.100000000000001" customHeight="1" thickBot="1">
      <c r="B40" s="320" t="s">
        <v>235</v>
      </c>
      <c r="C40" s="321"/>
      <c r="D40" s="321"/>
      <c r="E40" s="321"/>
      <c r="F40" s="321"/>
      <c r="G40" s="321"/>
      <c r="H40" s="321"/>
      <c r="I40" s="321"/>
      <c r="J40" s="321"/>
      <c r="K40" s="321"/>
      <c r="L40" s="321"/>
      <c r="M40" s="322"/>
      <c r="N40" s="266"/>
    </row>
    <row r="41" spans="2:14" ht="20.100000000000001" customHeight="1" thickBot="1">
      <c r="B41" s="274" t="s">
        <v>236</v>
      </c>
      <c r="C41" s="165">
        <v>-1186.4000000000001</v>
      </c>
      <c r="D41" s="165">
        <v>-976.9</v>
      </c>
      <c r="E41" s="165">
        <v>-1400.9</v>
      </c>
      <c r="F41" s="165">
        <v>-1724.4</v>
      </c>
      <c r="G41" s="165">
        <v>-1727.9</v>
      </c>
      <c r="H41" s="165">
        <v>-1382.2</v>
      </c>
      <c r="I41" s="165">
        <v>-1504.8</v>
      </c>
      <c r="J41" s="165">
        <v>-1859.2</v>
      </c>
      <c r="K41" s="164">
        <v>-2575.1999999999998</v>
      </c>
      <c r="L41" s="163">
        <v>-2666.8</v>
      </c>
      <c r="M41" s="163">
        <v>-2776</v>
      </c>
      <c r="N41" s="268">
        <v>-2873.5</v>
      </c>
    </row>
    <row r="42" spans="2:14" ht="20.100000000000001" customHeight="1" thickBot="1">
      <c r="B42" s="275" t="s">
        <v>237</v>
      </c>
      <c r="C42" s="165">
        <v>-96.4</v>
      </c>
      <c r="D42" s="165">
        <v>70.400000000000006</v>
      </c>
      <c r="E42" s="165">
        <v>159.4</v>
      </c>
      <c r="F42" s="165">
        <v>24.7</v>
      </c>
      <c r="G42" s="165">
        <v>-66.900000000000006</v>
      </c>
      <c r="H42" s="165">
        <v>118</v>
      </c>
      <c r="I42" s="165">
        <v>396.9</v>
      </c>
      <c r="J42" s="165">
        <v>1711</v>
      </c>
      <c r="K42" s="164">
        <v>1965.2</v>
      </c>
      <c r="L42" s="163">
        <v>1690.2</v>
      </c>
      <c r="M42" s="163">
        <v>1674.4</v>
      </c>
      <c r="N42" s="268">
        <v>1652.8</v>
      </c>
    </row>
    <row r="43" spans="2:14" ht="20.100000000000001" customHeight="1" thickBot="1">
      <c r="B43" s="275" t="s">
        <v>238</v>
      </c>
      <c r="C43" s="165">
        <v>1098.3</v>
      </c>
      <c r="D43" s="165">
        <v>1009.4</v>
      </c>
      <c r="E43" s="165">
        <v>1179.3</v>
      </c>
      <c r="F43" s="165">
        <v>1136.2</v>
      </c>
      <c r="G43" s="165">
        <v>1143.8</v>
      </c>
      <c r="H43" s="165">
        <v>1072.0999999999999</v>
      </c>
      <c r="I43" s="165">
        <v>1274</v>
      </c>
      <c r="J43" s="165">
        <v>1538.3</v>
      </c>
      <c r="K43" s="164">
        <v>935.9</v>
      </c>
      <c r="L43" s="163">
        <v>907.3</v>
      </c>
      <c r="M43" s="163">
        <v>845.3</v>
      </c>
      <c r="N43" s="268">
        <v>854.8</v>
      </c>
    </row>
    <row r="44" spans="2:14" ht="20.100000000000001" customHeight="1" thickBot="1">
      <c r="B44" s="275" t="s">
        <v>239</v>
      </c>
      <c r="C44" s="165">
        <v>-284.7</v>
      </c>
      <c r="D44" s="165">
        <v>-107.9</v>
      </c>
      <c r="E44" s="165">
        <v>-173.9</v>
      </c>
      <c r="F44" s="165">
        <v>-875.9</v>
      </c>
      <c r="G44" s="165">
        <v>-1002.3</v>
      </c>
      <c r="H44" s="165">
        <v>-505.4</v>
      </c>
      <c r="I44" s="165">
        <v>-483</v>
      </c>
      <c r="J44" s="165">
        <v>151</v>
      </c>
      <c r="K44" s="164">
        <v>-753</v>
      </c>
      <c r="L44" s="163">
        <v>-875.3</v>
      </c>
      <c r="M44" s="163">
        <v>-1022.3</v>
      </c>
      <c r="N44" s="268">
        <v>-1131.9000000000001</v>
      </c>
    </row>
    <row r="45" spans="2:14" ht="20.100000000000001" customHeight="1" thickBot="1">
      <c r="B45" s="275" t="s">
        <v>240</v>
      </c>
      <c r="C45" s="165">
        <v>-12.2</v>
      </c>
      <c r="D45" s="165">
        <v>-8.6</v>
      </c>
      <c r="E45" s="165">
        <v>-10.8</v>
      </c>
      <c r="F45" s="165">
        <v>-13.7</v>
      </c>
      <c r="G45" s="165">
        <v>-13.1</v>
      </c>
      <c r="H45" s="165">
        <v>-10</v>
      </c>
      <c r="I45" s="165">
        <v>-7.9</v>
      </c>
      <c r="J45" s="165">
        <v>-0.8</v>
      </c>
      <c r="K45" s="164">
        <v>-2.5</v>
      </c>
      <c r="L45" s="163">
        <v>-3.8</v>
      </c>
      <c r="M45" s="163">
        <v>-3.9</v>
      </c>
      <c r="N45" s="268">
        <v>-4</v>
      </c>
    </row>
    <row r="46" spans="2:14" ht="20.100000000000001" customHeight="1" thickBot="1">
      <c r="B46" s="275" t="s">
        <v>241</v>
      </c>
      <c r="C46" s="165">
        <v>-0.9</v>
      </c>
      <c r="D46" s="165">
        <v>0.7</v>
      </c>
      <c r="E46" s="165">
        <v>1.4</v>
      </c>
      <c r="F46" s="165">
        <v>0.2</v>
      </c>
      <c r="G46" s="165">
        <v>-0.5</v>
      </c>
      <c r="H46" s="165">
        <v>0.9</v>
      </c>
      <c r="I46" s="165">
        <v>2.8</v>
      </c>
      <c r="J46" s="165">
        <v>8.6999999999999993</v>
      </c>
      <c r="K46" s="164">
        <v>8</v>
      </c>
      <c r="L46" s="163">
        <v>6.5</v>
      </c>
      <c r="M46" s="163">
        <v>5.9</v>
      </c>
      <c r="N46" s="268">
        <v>5.4</v>
      </c>
    </row>
    <row r="47" spans="2:14" ht="20.100000000000001" customHeight="1" thickBot="1">
      <c r="B47" s="275" t="s">
        <v>242</v>
      </c>
      <c r="C47" s="165">
        <v>10.4</v>
      </c>
      <c r="D47" s="165">
        <v>9.5</v>
      </c>
      <c r="E47" s="165">
        <v>10.199999999999999</v>
      </c>
      <c r="F47" s="165">
        <v>9.1</v>
      </c>
      <c r="G47" s="165">
        <v>8.4</v>
      </c>
      <c r="H47" s="165">
        <v>8.5</v>
      </c>
      <c r="I47" s="165">
        <v>9.1</v>
      </c>
      <c r="J47" s="165">
        <v>7.9</v>
      </c>
      <c r="K47" s="164">
        <v>3.8</v>
      </c>
      <c r="L47" s="163">
        <v>3.5</v>
      </c>
      <c r="M47" s="163">
        <v>3</v>
      </c>
      <c r="N47" s="268">
        <v>2.8</v>
      </c>
    </row>
    <row r="48" spans="2:14" ht="20.100000000000001" customHeight="1" thickBot="1">
      <c r="B48" s="275" t="s">
        <v>243</v>
      </c>
      <c r="C48" s="165">
        <v>-2.7</v>
      </c>
      <c r="D48" s="165">
        <v>-1</v>
      </c>
      <c r="E48" s="165">
        <v>-1.5</v>
      </c>
      <c r="F48" s="165">
        <v>-7</v>
      </c>
      <c r="G48" s="165">
        <v>-7.3</v>
      </c>
      <c r="H48" s="165">
        <v>-4</v>
      </c>
      <c r="I48" s="165">
        <v>-3.5</v>
      </c>
      <c r="J48" s="165">
        <v>0.8</v>
      </c>
      <c r="K48" s="164">
        <v>-3.1</v>
      </c>
      <c r="L48" s="163">
        <v>-3.4</v>
      </c>
      <c r="M48" s="163">
        <v>-3.6</v>
      </c>
      <c r="N48" s="268">
        <v>-3.7</v>
      </c>
    </row>
    <row r="49" spans="2:14" ht="20.100000000000001" customHeight="1" thickBot="1">
      <c r="B49" s="320" t="s">
        <v>244</v>
      </c>
      <c r="C49" s="321"/>
      <c r="D49" s="321"/>
      <c r="E49" s="321"/>
      <c r="F49" s="321"/>
      <c r="G49" s="321"/>
      <c r="H49" s="321"/>
      <c r="I49" s="321"/>
      <c r="J49" s="321"/>
      <c r="K49" s="321"/>
      <c r="L49" s="321"/>
      <c r="M49" s="322"/>
      <c r="N49" s="266"/>
    </row>
    <row r="50" spans="2:14" ht="20.100000000000001" customHeight="1" thickBot="1">
      <c r="B50" s="274" t="s">
        <v>245</v>
      </c>
      <c r="C50" s="165">
        <v>1167.7</v>
      </c>
      <c r="D50" s="165">
        <v>1171.0999999999999</v>
      </c>
      <c r="E50" s="165">
        <v>1237.8</v>
      </c>
      <c r="F50" s="165">
        <v>1341.7</v>
      </c>
      <c r="G50" s="165">
        <v>1559.1</v>
      </c>
      <c r="H50" s="165">
        <v>1560.4</v>
      </c>
      <c r="I50" s="165">
        <v>1683.8</v>
      </c>
      <c r="J50" s="165">
        <v>2046</v>
      </c>
      <c r="K50" s="164">
        <v>2355</v>
      </c>
      <c r="L50" s="163">
        <v>2664.2</v>
      </c>
      <c r="M50" s="163">
        <v>3033.7</v>
      </c>
      <c r="N50" s="268">
        <v>3461</v>
      </c>
    </row>
    <row r="51" spans="2:14" ht="20.100000000000001" customHeight="1" thickBot="1">
      <c r="B51" s="275" t="s">
        <v>246</v>
      </c>
      <c r="C51" s="165">
        <v>1067.9000000000001</v>
      </c>
      <c r="D51" s="165">
        <v>1079.7</v>
      </c>
      <c r="E51" s="165">
        <v>1158</v>
      </c>
      <c r="F51" s="165">
        <v>1258.0999999999999</v>
      </c>
      <c r="G51" s="165">
        <v>1464.3</v>
      </c>
      <c r="H51" s="165">
        <v>1385.2</v>
      </c>
      <c r="I51" s="165">
        <v>1586.9</v>
      </c>
      <c r="J51" s="165">
        <v>1926</v>
      </c>
      <c r="K51" s="164">
        <v>2224.8000000000002</v>
      </c>
      <c r="L51" s="163">
        <v>2566.1999999999998</v>
      </c>
      <c r="M51" s="163">
        <v>2944.2</v>
      </c>
      <c r="N51" s="268">
        <v>3374.8</v>
      </c>
    </row>
    <row r="52" spans="2:14" ht="20.100000000000001" customHeight="1" thickBot="1">
      <c r="B52" s="275" t="s">
        <v>247</v>
      </c>
      <c r="C52" s="165">
        <v>1409</v>
      </c>
      <c r="D52" s="165">
        <v>1449.1</v>
      </c>
      <c r="E52" s="165">
        <v>1504.8</v>
      </c>
      <c r="F52" s="165">
        <v>1447.1</v>
      </c>
      <c r="G52" s="165">
        <v>1623</v>
      </c>
      <c r="H52" s="165">
        <v>1894.3</v>
      </c>
      <c r="I52" s="165">
        <v>2004.3</v>
      </c>
      <c r="J52" s="165">
        <v>2243.5</v>
      </c>
      <c r="K52" s="164">
        <v>2522.3000000000002</v>
      </c>
      <c r="L52" s="163">
        <v>2966.7</v>
      </c>
      <c r="M52" s="163">
        <v>3353.4</v>
      </c>
      <c r="N52" s="268">
        <v>3795.5</v>
      </c>
    </row>
    <row r="53" spans="2:14" ht="20.100000000000001" customHeight="1" thickBot="1">
      <c r="B53" s="275" t="s">
        <v>248</v>
      </c>
      <c r="C53" s="165">
        <v>-241.29999999999995</v>
      </c>
      <c r="D53" s="165">
        <v>-278</v>
      </c>
      <c r="E53" s="165">
        <v>-267</v>
      </c>
      <c r="F53" s="165">
        <v>-105.39999999999986</v>
      </c>
      <c r="G53" s="165">
        <v>-63.900000000000091</v>
      </c>
      <c r="H53" s="165">
        <v>-333.9</v>
      </c>
      <c r="I53" s="165">
        <v>-320.5</v>
      </c>
      <c r="J53" s="165">
        <v>-197.5</v>
      </c>
      <c r="K53" s="164">
        <v>-167.30000000000018</v>
      </c>
      <c r="L53" s="163">
        <v>-302.5</v>
      </c>
      <c r="M53" s="163">
        <v>-319.70000000000027</v>
      </c>
      <c r="N53" s="268">
        <v>-334.5</v>
      </c>
    </row>
    <row r="54" spans="2:14" ht="20.100000000000001" customHeight="1" thickBot="1">
      <c r="B54" s="275" t="s">
        <v>249</v>
      </c>
      <c r="C54" s="165">
        <v>23.2</v>
      </c>
      <c r="D54" s="165">
        <v>23.1</v>
      </c>
      <c r="E54" s="165">
        <v>22.2</v>
      </c>
      <c r="F54" s="165">
        <v>22.298357170986801</v>
      </c>
      <c r="G54" s="165">
        <v>23.827347143464653</v>
      </c>
      <c r="H54" s="165">
        <v>25.242393872549627</v>
      </c>
      <c r="I54" s="165">
        <v>24.11297497301468</v>
      </c>
      <c r="J54" s="165">
        <v>24.079653516618023</v>
      </c>
      <c r="K54" s="164">
        <v>24.599385172054681</v>
      </c>
      <c r="L54" s="163">
        <v>25.220353872557787</v>
      </c>
      <c r="M54" s="163">
        <v>26.124547360806716</v>
      </c>
      <c r="N54" s="268">
        <v>28.65789839164507</v>
      </c>
    </row>
    <row r="55" spans="2:14" ht="20.100000000000001" customHeight="1" thickBot="1">
      <c r="B55" s="275" t="s">
        <v>250</v>
      </c>
      <c r="C55" s="165">
        <v>21.2</v>
      </c>
      <c r="D55" s="165">
        <v>21.3</v>
      </c>
      <c r="E55" s="165">
        <v>20.8</v>
      </c>
      <c r="F55" s="165">
        <v>20.908968589713417</v>
      </c>
      <c r="G55" s="165">
        <v>22.378541737011926</v>
      </c>
      <c r="H55" s="165">
        <v>22.408205583347694</v>
      </c>
      <c r="I55" s="165">
        <v>22.725311785649719</v>
      </c>
      <c r="J55" s="165">
        <v>22.66735712268148</v>
      </c>
      <c r="K55" s="164">
        <v>23.239368208402233</v>
      </c>
      <c r="L55" s="163">
        <v>24.292647739568274</v>
      </c>
      <c r="M55" s="163">
        <v>25.353822836696814</v>
      </c>
      <c r="N55" s="268">
        <v>27.944142008703782</v>
      </c>
    </row>
    <row r="56" spans="2:14" ht="20.100000000000001" customHeight="1" thickBot="1">
      <c r="B56" s="275" t="s">
        <v>251</v>
      </c>
      <c r="C56" s="165">
        <v>28</v>
      </c>
      <c r="D56" s="165">
        <v>28.6</v>
      </c>
      <c r="E56" s="165">
        <v>27</v>
      </c>
      <c r="F56" s="165">
        <v>24.050050430152041</v>
      </c>
      <c r="G56" s="165">
        <v>24.803915344649564</v>
      </c>
      <c r="H56" s="165">
        <v>30.643852033306047</v>
      </c>
      <c r="I56" s="165">
        <v>28.70271750707526</v>
      </c>
      <c r="J56" s="165">
        <v>26.404057998305248</v>
      </c>
      <c r="K56" s="164">
        <v>26.346933851156486</v>
      </c>
      <c r="L56" s="163">
        <v>28.0839365789795</v>
      </c>
      <c r="M56" s="163">
        <v>28.877627029610458</v>
      </c>
      <c r="N56" s="268">
        <v>31.42763748786156</v>
      </c>
    </row>
    <row r="57" spans="2:14" ht="20.100000000000001" customHeight="1" thickBot="1">
      <c r="B57" s="275" t="s">
        <v>252</v>
      </c>
      <c r="C57" s="165">
        <v>-4.8</v>
      </c>
      <c r="D57" s="165">
        <v>-5.5</v>
      </c>
      <c r="E57" s="165">
        <v>-4.8000000000000007</v>
      </c>
      <c r="F57" s="165">
        <v>-1.7516932591652399</v>
      </c>
      <c r="G57" s="165">
        <v>-0.97656820118491083</v>
      </c>
      <c r="H57" s="165">
        <v>-5.4014581607564196</v>
      </c>
      <c r="I57" s="165">
        <v>-4.58974253406058</v>
      </c>
      <c r="J57" s="165">
        <v>-2.3244044816872247</v>
      </c>
      <c r="K57" s="164">
        <v>-1.7475486791018042</v>
      </c>
      <c r="L57" s="163">
        <v>-2.8635827064217132</v>
      </c>
      <c r="M57" s="163">
        <v>-2.7530796688037427</v>
      </c>
      <c r="N57" s="268">
        <v>-2.7697390962164903</v>
      </c>
    </row>
    <row r="58" spans="2:14" ht="20.100000000000001" customHeight="1" thickBot="1">
      <c r="B58" s="320" t="s">
        <v>253</v>
      </c>
      <c r="C58" s="321"/>
      <c r="D58" s="321"/>
      <c r="E58" s="321"/>
      <c r="F58" s="321"/>
      <c r="G58" s="321"/>
      <c r="H58" s="321"/>
      <c r="I58" s="321"/>
      <c r="J58" s="321"/>
      <c r="K58" s="321"/>
      <c r="L58" s="321"/>
      <c r="M58" s="322"/>
      <c r="N58" s="266"/>
    </row>
    <row r="59" spans="2:14" ht="20.100000000000001" customHeight="1" thickBot="1">
      <c r="B59" s="274" t="s">
        <v>254</v>
      </c>
      <c r="C59" s="162">
        <v>10.8</v>
      </c>
      <c r="D59" s="162">
        <v>17.5</v>
      </c>
      <c r="E59" s="162">
        <v>18.47</v>
      </c>
      <c r="F59" s="162">
        <v>7.5</v>
      </c>
      <c r="G59" s="162">
        <v>11.2</v>
      </c>
      <c r="H59" s="260">
        <v>8.9637655016069999</v>
      </c>
      <c r="I59" s="260">
        <v>13.104195137042439</v>
      </c>
      <c r="J59" s="165">
        <v>16.103866143720055</v>
      </c>
      <c r="K59" s="161">
        <f>[2]Armenian!U56</f>
        <v>0</v>
      </c>
      <c r="L59" s="160">
        <f>[2]Armenian!V56</f>
        <v>0</v>
      </c>
      <c r="M59" s="160">
        <f>[2]Armenian!W56</f>
        <v>0</v>
      </c>
      <c r="N59" s="271">
        <v>0</v>
      </c>
    </row>
    <row r="60" spans="2:14" ht="20.100000000000001" customHeight="1" thickBot="1">
      <c r="B60" s="275" t="s">
        <v>255</v>
      </c>
      <c r="C60" s="162">
        <v>5.2</v>
      </c>
      <c r="D60" s="162">
        <v>24.8</v>
      </c>
      <c r="E60" s="162">
        <v>28.88</v>
      </c>
      <c r="F60" s="162">
        <v>13.2</v>
      </c>
      <c r="G60" s="162">
        <v>21.5</v>
      </c>
      <c r="H60" s="260">
        <v>14.753239835741567</v>
      </c>
      <c r="I60" s="260">
        <v>12.771963270973671</v>
      </c>
      <c r="J60" s="165">
        <v>13.435636894517145</v>
      </c>
      <c r="K60" s="161">
        <f>[2]Armenian!U57</f>
        <v>0</v>
      </c>
      <c r="L60" s="160">
        <f>[2]Armenian!V57</f>
        <v>0</v>
      </c>
      <c r="M60" s="160">
        <f>[2]Armenian!W57</f>
        <v>0</v>
      </c>
      <c r="N60" s="271">
        <v>0</v>
      </c>
    </row>
    <row r="61" spans="2:14" ht="20.100000000000001" customHeight="1" thickBot="1">
      <c r="B61" s="275" t="s">
        <v>256</v>
      </c>
      <c r="C61" s="162">
        <v>-3.3</v>
      </c>
      <c r="D61" s="162">
        <v>6</v>
      </c>
      <c r="E61" s="162">
        <v>16.5</v>
      </c>
      <c r="F61" s="162">
        <v>17.2</v>
      </c>
      <c r="G61" s="162">
        <v>18.5</v>
      </c>
      <c r="H61" s="260">
        <v>14.301054819031165</v>
      </c>
      <c r="I61" s="260">
        <v>-3.8766552154881282</v>
      </c>
      <c r="J61" s="165">
        <v>4.4873947487400017</v>
      </c>
      <c r="K61" s="161">
        <f>[2]Armenian!U58</f>
        <v>0</v>
      </c>
      <c r="L61" s="160">
        <f>[2]Armenian!V58</f>
        <v>0</v>
      </c>
      <c r="M61" s="160">
        <f>[2]Armenian!W58</f>
        <v>0</v>
      </c>
      <c r="N61" s="271">
        <v>0</v>
      </c>
    </row>
    <row r="62" spans="2:14" ht="20.100000000000001" customHeight="1" thickBot="1">
      <c r="B62" s="275" t="s">
        <v>257</v>
      </c>
      <c r="C62" s="162">
        <v>477.9</v>
      </c>
      <c r="D62" s="162">
        <v>480.5</v>
      </c>
      <c r="E62" s="162">
        <v>482.72</v>
      </c>
      <c r="F62" s="162">
        <v>482.99</v>
      </c>
      <c r="G62" s="162">
        <v>480.44499999999999</v>
      </c>
      <c r="H62" s="260">
        <v>489.00885859091483</v>
      </c>
      <c r="I62" s="260">
        <v>503.77</v>
      </c>
      <c r="J62" s="165">
        <v>435.67</v>
      </c>
      <c r="K62" s="161">
        <f>[2]Armenian!U59</f>
        <v>0</v>
      </c>
      <c r="L62" s="160">
        <f>[2]Armenian!V59</f>
        <v>0</v>
      </c>
      <c r="M62" s="160">
        <f>[2]Armenian!W59</f>
        <v>0</v>
      </c>
      <c r="N62" s="271">
        <v>0</v>
      </c>
    </row>
    <row r="63" spans="2:14" ht="23.25" customHeight="1">
      <c r="B63" s="323" t="s">
        <v>258</v>
      </c>
      <c r="C63" s="324"/>
      <c r="D63" s="324"/>
      <c r="E63" s="324"/>
      <c r="F63" s="324"/>
      <c r="G63" s="324"/>
      <c r="H63" s="324"/>
      <c r="I63" s="324"/>
      <c r="J63" s="324"/>
      <c r="K63" s="324"/>
      <c r="L63" s="324"/>
      <c r="M63" s="325"/>
      <c r="N63" s="266"/>
    </row>
    <row r="64" spans="2:14" ht="20.100000000000001" customHeight="1">
      <c r="B64" s="323" t="s">
        <v>259</v>
      </c>
      <c r="C64" s="333"/>
      <c r="D64" s="333"/>
      <c r="E64" s="333"/>
      <c r="F64" s="333"/>
      <c r="G64" s="333"/>
      <c r="H64" s="333"/>
      <c r="I64" s="333"/>
      <c r="J64" s="333"/>
      <c r="K64" s="333"/>
      <c r="L64" s="333"/>
      <c r="M64" s="334"/>
      <c r="N64" s="273"/>
    </row>
    <row r="65" spans="2:14" ht="20.100000000000001" customHeight="1" thickBot="1">
      <c r="B65" s="317" t="s">
        <v>260</v>
      </c>
      <c r="C65" s="318"/>
      <c r="D65" s="318"/>
      <c r="E65" s="318"/>
      <c r="F65" s="318"/>
      <c r="G65" s="318"/>
      <c r="H65" s="318"/>
      <c r="I65" s="318"/>
      <c r="J65" s="318"/>
      <c r="K65" s="318"/>
      <c r="L65" s="318"/>
      <c r="M65" s="319"/>
      <c r="N65" s="272"/>
    </row>
  </sheetData>
  <mergeCells count="25">
    <mergeCell ref="N4:N5"/>
    <mergeCell ref="B17:M17"/>
    <mergeCell ref="B40:M40"/>
    <mergeCell ref="B31:M31"/>
    <mergeCell ref="B64:M64"/>
    <mergeCell ref="B7:M7"/>
    <mergeCell ref="M4:M5"/>
    <mergeCell ref="B4:B6"/>
    <mergeCell ref="C4:C5"/>
    <mergeCell ref="D4:D5"/>
    <mergeCell ref="E4:E5"/>
    <mergeCell ref="L4:L5"/>
    <mergeCell ref="F4:F5"/>
    <mergeCell ref="G4:G5"/>
    <mergeCell ref="H4:H5"/>
    <mergeCell ref="I4:I5"/>
    <mergeCell ref="J4:J5"/>
    <mergeCell ref="K4:K5"/>
    <mergeCell ref="B65:M65"/>
    <mergeCell ref="B58:M58"/>
    <mergeCell ref="B49:M49"/>
    <mergeCell ref="B63:M63"/>
    <mergeCell ref="B18:M18"/>
    <mergeCell ref="B22:M22"/>
    <mergeCell ref="B25:M25"/>
  </mergeCells>
  <hyperlinks>
    <hyperlink ref="A1" location="Ցանկ!A1" display="Ցանկ!A1" xr:uid="{08B7915B-6550-4C73-82F8-D4E949D42F59}"/>
  </hyperlinks>
  <pageMargins left="0.7" right="0.7" top="0" bottom="0"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5628-0D01-469C-BBE1-50E376B56A25}">
  <sheetPr>
    <tabColor theme="2"/>
  </sheetPr>
  <dimension ref="A1:E72"/>
  <sheetViews>
    <sheetView workbookViewId="0"/>
  </sheetViews>
  <sheetFormatPr defaultRowHeight="16.5"/>
  <cols>
    <col min="1" max="1" width="10.109375" bestFit="1" customWidth="1"/>
  </cols>
  <sheetData>
    <row r="1" spans="1:5">
      <c r="A1" s="33" t="s">
        <v>492</v>
      </c>
      <c r="B1" s="280" t="s">
        <v>312</v>
      </c>
      <c r="C1" s="280" t="s">
        <v>313</v>
      </c>
      <c r="D1" s="280" t="s">
        <v>314</v>
      </c>
    </row>
    <row r="2" spans="1:5">
      <c r="A2" s="251">
        <v>43101</v>
      </c>
      <c r="B2" s="113">
        <v>2.2000000000000002</v>
      </c>
      <c r="C2" s="113">
        <v>2.2999999999999998</v>
      </c>
      <c r="D2" s="113">
        <v>3.6</v>
      </c>
      <c r="E2" s="26"/>
    </row>
    <row r="3" spans="1:5">
      <c r="A3" s="251">
        <v>43132</v>
      </c>
      <c r="B3" s="113">
        <v>2.2000000000000002</v>
      </c>
      <c r="C3" s="113">
        <v>2.7</v>
      </c>
      <c r="D3" s="113">
        <v>2.4</v>
      </c>
      <c r="E3" s="26"/>
    </row>
    <row r="4" spans="1:5">
      <c r="A4" s="251">
        <v>43160</v>
      </c>
      <c r="B4" s="113">
        <v>2.4</v>
      </c>
      <c r="C4" s="113">
        <v>2.4</v>
      </c>
      <c r="D4" s="113">
        <v>2.6</v>
      </c>
      <c r="E4" s="26"/>
    </row>
    <row r="5" spans="1:5">
      <c r="A5" s="251">
        <v>43191</v>
      </c>
      <c r="B5" s="113">
        <v>2.5</v>
      </c>
      <c r="C5" s="113">
        <v>2.6</v>
      </c>
      <c r="D5" s="113">
        <v>2.5</v>
      </c>
      <c r="E5" s="26"/>
    </row>
    <row r="6" spans="1:5">
      <c r="A6" s="251">
        <v>43221</v>
      </c>
      <c r="B6" s="113">
        <v>2.5</v>
      </c>
      <c r="C6" s="113">
        <v>3.7</v>
      </c>
      <c r="D6" s="113">
        <v>2.2000000000000002</v>
      </c>
      <c r="E6" s="26"/>
    </row>
    <row r="7" spans="1:5">
      <c r="A7" s="251">
        <v>43252</v>
      </c>
      <c r="B7" s="113">
        <v>2.6</v>
      </c>
      <c r="C7" s="113">
        <v>3.7</v>
      </c>
      <c r="D7" s="113">
        <v>2.5</v>
      </c>
      <c r="E7" s="26"/>
    </row>
    <row r="8" spans="1:5">
      <c r="A8" s="251">
        <v>43282</v>
      </c>
      <c r="B8" s="113">
        <v>2.5</v>
      </c>
      <c r="C8" s="113">
        <v>4</v>
      </c>
      <c r="D8" s="113">
        <v>2.1</v>
      </c>
      <c r="E8" s="26"/>
    </row>
    <row r="9" spans="1:5">
      <c r="A9" s="251">
        <v>43313</v>
      </c>
      <c r="B9" s="113">
        <v>2.4</v>
      </c>
      <c r="C9" s="113">
        <v>3.4</v>
      </c>
      <c r="D9" s="113">
        <v>1.7</v>
      </c>
      <c r="E9" s="26"/>
    </row>
    <row r="10" spans="1:5">
      <c r="A10" s="251">
        <v>43344</v>
      </c>
      <c r="B10" s="113">
        <v>2.5</v>
      </c>
      <c r="C10" s="113">
        <v>2</v>
      </c>
      <c r="D10" s="113">
        <v>2.6</v>
      </c>
      <c r="E10" s="26"/>
    </row>
    <row r="11" spans="1:5">
      <c r="A11" s="251">
        <v>43374</v>
      </c>
      <c r="B11" s="113">
        <v>2.4</v>
      </c>
      <c r="C11" s="113">
        <v>2.7</v>
      </c>
      <c r="D11" s="113">
        <v>2</v>
      </c>
      <c r="E11" s="26"/>
    </row>
    <row r="12" spans="1:5">
      <c r="A12" s="251">
        <v>43405</v>
      </c>
      <c r="B12" s="113">
        <v>2.5</v>
      </c>
      <c r="C12" s="113">
        <v>1.3</v>
      </c>
      <c r="D12" s="113">
        <v>2.8</v>
      </c>
      <c r="E12" s="26"/>
    </row>
    <row r="13" spans="1:5">
      <c r="A13" s="251">
        <v>43435</v>
      </c>
      <c r="B13" s="113">
        <v>2.5</v>
      </c>
      <c r="C13" s="113">
        <v>0.8</v>
      </c>
      <c r="D13" s="113">
        <v>2.8</v>
      </c>
      <c r="E13" s="26"/>
    </row>
    <row r="14" spans="1:5">
      <c r="A14" s="251">
        <v>43466</v>
      </c>
      <c r="B14" s="113">
        <v>2.4</v>
      </c>
      <c r="C14" s="113">
        <v>-0.4</v>
      </c>
      <c r="D14" s="113">
        <v>2.8</v>
      </c>
      <c r="E14" s="26"/>
    </row>
    <row r="15" spans="1:5">
      <c r="A15" s="251">
        <v>43497</v>
      </c>
      <c r="B15" s="113">
        <v>2.4</v>
      </c>
      <c r="C15" s="113">
        <v>-0.5</v>
      </c>
      <c r="D15" s="113">
        <v>2.4</v>
      </c>
      <c r="E15" s="26"/>
    </row>
    <row r="16" spans="1:5">
      <c r="A16" s="251">
        <v>43525</v>
      </c>
      <c r="B16" s="113">
        <v>2.4</v>
      </c>
      <c r="C16" s="113">
        <v>0.6</v>
      </c>
      <c r="D16" s="113">
        <v>2.9</v>
      </c>
      <c r="E16" s="26"/>
    </row>
    <row r="17" spans="1:5">
      <c r="A17" s="251">
        <v>43556</v>
      </c>
      <c r="B17" s="113">
        <v>2.4</v>
      </c>
      <c r="C17" s="113">
        <v>1.2</v>
      </c>
      <c r="D17" s="113">
        <v>2.6</v>
      </c>
      <c r="E17" s="26"/>
    </row>
    <row r="18" spans="1:5">
      <c r="A18" s="251">
        <v>43586</v>
      </c>
      <c r="B18" s="113">
        <v>2.4</v>
      </c>
      <c r="C18" s="113">
        <v>0.5</v>
      </c>
      <c r="D18" s="113">
        <v>2</v>
      </c>
      <c r="E18" s="26"/>
    </row>
    <row r="19" spans="1:5">
      <c r="A19" s="251">
        <v>43617</v>
      </c>
      <c r="B19" s="113">
        <v>2.5</v>
      </c>
      <c r="C19" s="113">
        <v>-0.2</v>
      </c>
      <c r="D19" s="113">
        <v>2.9</v>
      </c>
      <c r="E19" s="26"/>
    </row>
    <row r="20" spans="1:5">
      <c r="A20" s="251">
        <v>43647</v>
      </c>
      <c r="B20" s="113">
        <v>2.5</v>
      </c>
      <c r="C20" s="113">
        <v>0.2</v>
      </c>
      <c r="D20" s="113">
        <v>2.6</v>
      </c>
      <c r="E20" s="26"/>
    </row>
    <row r="21" spans="1:5">
      <c r="A21" s="251">
        <v>43678</v>
      </c>
      <c r="B21" s="113">
        <v>2.7</v>
      </c>
      <c r="C21" s="113">
        <v>-0.4</v>
      </c>
      <c r="D21" s="113">
        <v>3.6</v>
      </c>
      <c r="E21" s="26"/>
    </row>
    <row r="22" spans="1:5">
      <c r="A22" s="251">
        <v>43709</v>
      </c>
      <c r="B22" s="113">
        <v>2.6</v>
      </c>
      <c r="C22" s="113">
        <v>-0.4</v>
      </c>
      <c r="D22" s="113">
        <v>2.2999999999999998</v>
      </c>
      <c r="E22" s="26"/>
    </row>
    <row r="23" spans="1:5">
      <c r="A23" s="251">
        <v>43739</v>
      </c>
      <c r="B23" s="113">
        <v>2.8</v>
      </c>
      <c r="C23" s="113">
        <v>-0.5</v>
      </c>
      <c r="D23" s="113">
        <v>3.4</v>
      </c>
      <c r="E23" s="26"/>
    </row>
    <row r="24" spans="1:5">
      <c r="A24" s="251">
        <v>43770</v>
      </c>
      <c r="B24" s="113">
        <v>2.8</v>
      </c>
      <c r="C24" s="113">
        <v>0.4</v>
      </c>
      <c r="D24" s="113">
        <v>2.9</v>
      </c>
      <c r="E24" s="26"/>
    </row>
    <row r="25" spans="1:5">
      <c r="A25" s="251">
        <v>43800</v>
      </c>
      <c r="B25" s="113">
        <v>2.7</v>
      </c>
      <c r="C25" s="113">
        <v>1.3</v>
      </c>
      <c r="D25" s="113">
        <v>2.5</v>
      </c>
      <c r="E25" s="26"/>
    </row>
    <row r="26" spans="1:5">
      <c r="A26" s="251">
        <v>43831</v>
      </c>
      <c r="B26" s="113">
        <v>2.8</v>
      </c>
      <c r="C26" s="113">
        <v>1.9</v>
      </c>
      <c r="D26" s="113">
        <v>3.4</v>
      </c>
      <c r="E26" s="26"/>
    </row>
    <row r="27" spans="1:5">
      <c r="A27" s="251">
        <v>43862</v>
      </c>
      <c r="B27" s="113">
        <v>2.8</v>
      </c>
      <c r="C27" s="113">
        <v>1.3</v>
      </c>
      <c r="D27" s="113">
        <v>2.5</v>
      </c>
      <c r="E27" s="26"/>
    </row>
    <row r="28" spans="1:5">
      <c r="A28" s="251">
        <v>43891</v>
      </c>
      <c r="B28" s="113">
        <v>2.7</v>
      </c>
      <c r="C28" s="113">
        <v>-1.1000000000000001</v>
      </c>
      <c r="D28" s="113">
        <v>1.2</v>
      </c>
      <c r="E28" s="26"/>
    </row>
    <row r="29" spans="1:5">
      <c r="A29" s="251">
        <v>43922</v>
      </c>
      <c r="B29" s="113">
        <v>2.2999999999999998</v>
      </c>
      <c r="C29" s="113">
        <v>-4.0999999999999996</v>
      </c>
      <c r="D29" s="113">
        <v>-1.9</v>
      </c>
      <c r="E29" s="26"/>
    </row>
    <row r="30" spans="1:5">
      <c r="A30" s="251">
        <v>43952</v>
      </c>
      <c r="B30" s="113">
        <v>2.2000000000000002</v>
      </c>
      <c r="C30" s="113">
        <v>-4.3</v>
      </c>
      <c r="D30" s="113">
        <v>0.7</v>
      </c>
      <c r="E30" s="26"/>
    </row>
    <row r="31" spans="1:5">
      <c r="A31" s="251">
        <v>43983</v>
      </c>
      <c r="B31" s="113">
        <v>2.2000000000000002</v>
      </c>
      <c r="C31" s="113">
        <v>-2.2000000000000002</v>
      </c>
      <c r="D31" s="113">
        <v>2.8</v>
      </c>
      <c r="E31" s="26"/>
    </row>
    <row r="32" spans="1:5">
      <c r="A32" s="251">
        <v>44013</v>
      </c>
      <c r="B32" s="113">
        <v>2.4</v>
      </c>
      <c r="C32" s="113">
        <v>-1.7</v>
      </c>
      <c r="D32" s="113">
        <v>6</v>
      </c>
      <c r="E32" s="26"/>
    </row>
    <row r="33" spans="1:5">
      <c r="A33" s="251">
        <v>44044</v>
      </c>
      <c r="B33" s="113">
        <v>2.4</v>
      </c>
      <c r="C33" s="113">
        <v>-0.4</v>
      </c>
      <c r="D33" s="113">
        <v>3</v>
      </c>
      <c r="E33" s="26"/>
    </row>
    <row r="34" spans="1:5">
      <c r="A34" s="251">
        <v>44075</v>
      </c>
      <c r="B34" s="113">
        <v>2.2000000000000002</v>
      </c>
      <c r="C34" s="113">
        <v>0.4</v>
      </c>
      <c r="D34" s="113">
        <v>0.3</v>
      </c>
      <c r="E34" s="26"/>
    </row>
    <row r="35" spans="1:5">
      <c r="A35" s="251">
        <v>44105</v>
      </c>
      <c r="B35" s="113">
        <v>2</v>
      </c>
      <c r="C35" s="113">
        <v>0.2</v>
      </c>
      <c r="D35" s="113">
        <v>1.1000000000000001</v>
      </c>
      <c r="E35" s="26"/>
    </row>
    <row r="36" spans="1:5">
      <c r="A36" s="251">
        <v>44136</v>
      </c>
      <c r="B36" s="113">
        <v>2</v>
      </c>
      <c r="C36" s="113">
        <v>0.1</v>
      </c>
      <c r="D36" s="113">
        <v>2.5</v>
      </c>
      <c r="E36" s="26"/>
    </row>
    <row r="37" spans="1:5">
      <c r="A37" s="251">
        <v>44166</v>
      </c>
      <c r="B37" s="113">
        <v>1.9</v>
      </c>
      <c r="C37" s="113">
        <v>1</v>
      </c>
      <c r="D37" s="113">
        <v>1.7</v>
      </c>
      <c r="E37" s="26"/>
    </row>
    <row r="38" spans="1:5">
      <c r="A38" s="251">
        <v>44197</v>
      </c>
      <c r="B38" s="113">
        <v>1.7</v>
      </c>
      <c r="C38" s="113">
        <v>1.9</v>
      </c>
      <c r="D38" s="113">
        <v>1.1000000000000001</v>
      </c>
      <c r="E38" s="26"/>
    </row>
    <row r="39" spans="1:5">
      <c r="A39" s="251">
        <v>44228</v>
      </c>
      <c r="B39" s="113">
        <v>1.7</v>
      </c>
      <c r="C39" s="113">
        <v>3.1</v>
      </c>
      <c r="D39" s="113">
        <v>2.2999999999999998</v>
      </c>
      <c r="E39" s="26"/>
    </row>
    <row r="40" spans="1:5">
      <c r="A40" s="251">
        <v>44256</v>
      </c>
      <c r="B40" s="113">
        <v>1.9</v>
      </c>
      <c r="C40" s="113">
        <v>6.1</v>
      </c>
      <c r="D40" s="113">
        <v>3.1</v>
      </c>
      <c r="E40" s="26"/>
    </row>
    <row r="41" spans="1:5">
      <c r="A41" s="251">
        <v>44287</v>
      </c>
      <c r="B41" s="113">
        <v>2.4</v>
      </c>
      <c r="C41" s="113">
        <v>10.199999999999999</v>
      </c>
      <c r="D41" s="113">
        <v>4.2</v>
      </c>
      <c r="E41" s="26"/>
    </row>
    <row r="42" spans="1:5">
      <c r="A42" s="251">
        <v>44317</v>
      </c>
      <c r="B42" s="113">
        <v>2.7</v>
      </c>
      <c r="C42" s="113">
        <v>12.3</v>
      </c>
      <c r="D42" s="113">
        <v>4.8</v>
      </c>
      <c r="E42" s="26"/>
    </row>
    <row r="43" spans="1:5">
      <c r="A43" s="251">
        <v>44348</v>
      </c>
      <c r="B43" s="113">
        <v>2.7</v>
      </c>
      <c r="C43" s="113">
        <v>13.5</v>
      </c>
      <c r="D43" s="113">
        <v>2.7</v>
      </c>
      <c r="E43" s="26"/>
    </row>
    <row r="44" spans="1:5">
      <c r="A44" s="251">
        <v>44378</v>
      </c>
      <c r="B44" s="113">
        <v>2.5</v>
      </c>
      <c r="C44" s="113">
        <v>13.9</v>
      </c>
      <c r="D44" s="113">
        <v>3.4</v>
      </c>
      <c r="E44" s="26"/>
    </row>
    <row r="45" spans="1:5">
      <c r="A45" s="251">
        <v>44409</v>
      </c>
      <c r="B45" s="113">
        <v>2.5</v>
      </c>
      <c r="C45" s="113">
        <v>13.6</v>
      </c>
      <c r="D45" s="113">
        <v>3.5</v>
      </c>
      <c r="E45" s="26"/>
    </row>
    <row r="46" spans="1:5">
      <c r="A46" s="251">
        <v>44440</v>
      </c>
      <c r="B46" s="113">
        <v>2.8</v>
      </c>
      <c r="C46" s="113">
        <v>13.4</v>
      </c>
      <c r="D46" s="113">
        <v>3.5</v>
      </c>
      <c r="E46" s="26"/>
    </row>
    <row r="47" spans="1:5">
      <c r="A47" s="251">
        <v>44470</v>
      </c>
      <c r="B47" s="113">
        <v>3.2</v>
      </c>
      <c r="C47" s="113">
        <v>15.7</v>
      </c>
      <c r="D47" s="113">
        <v>5.9</v>
      </c>
      <c r="E47" s="26"/>
    </row>
    <row r="48" spans="1:5">
      <c r="A48" s="251">
        <v>44501</v>
      </c>
      <c r="B48" s="113">
        <v>3.4</v>
      </c>
      <c r="C48" s="113">
        <v>17.7</v>
      </c>
      <c r="D48" s="113">
        <v>4.9000000000000004</v>
      </c>
      <c r="E48" s="26"/>
    </row>
    <row r="49" spans="1:5">
      <c r="A49" s="251">
        <v>44531</v>
      </c>
      <c r="B49" s="113">
        <v>3.7</v>
      </c>
      <c r="C49" s="113">
        <v>18</v>
      </c>
      <c r="D49" s="113">
        <v>4.9000000000000004</v>
      </c>
      <c r="E49" s="26"/>
    </row>
    <row r="50" spans="1:5">
      <c r="A50" s="251">
        <v>44562</v>
      </c>
      <c r="B50" s="113">
        <v>4.2</v>
      </c>
      <c r="C50" s="113">
        <v>17.899999999999999</v>
      </c>
      <c r="D50" s="113">
        <v>7</v>
      </c>
      <c r="E50" s="26"/>
    </row>
    <row r="51" spans="1:5">
      <c r="A51" s="251">
        <v>44593</v>
      </c>
      <c r="B51" s="113">
        <v>4.5</v>
      </c>
      <c r="C51" s="113">
        <v>18.2</v>
      </c>
      <c r="D51" s="113">
        <v>6.3</v>
      </c>
      <c r="E51" s="26"/>
    </row>
    <row r="52" spans="1:5">
      <c r="A52" s="251">
        <v>44621</v>
      </c>
      <c r="B52" s="113">
        <v>4.7</v>
      </c>
      <c r="C52" s="113">
        <v>19.7</v>
      </c>
      <c r="D52" s="113">
        <v>6</v>
      </c>
      <c r="E52" s="26"/>
    </row>
    <row r="53" spans="1:5">
      <c r="A53" s="251">
        <v>44652</v>
      </c>
      <c r="B53" s="113">
        <v>4.9000000000000004</v>
      </c>
      <c r="C53" s="113">
        <v>17.8</v>
      </c>
      <c r="D53" s="113">
        <v>6.3</v>
      </c>
      <c r="E53" s="26"/>
    </row>
    <row r="54" spans="1:5">
      <c r="A54" s="251">
        <v>44682</v>
      </c>
      <c r="B54" s="113">
        <v>5.2</v>
      </c>
      <c r="C54" s="113">
        <v>18.2</v>
      </c>
      <c r="D54" s="113">
        <v>7.9</v>
      </c>
      <c r="E54" s="26"/>
    </row>
    <row r="55" spans="1:5">
      <c r="A55" s="251">
        <v>44713</v>
      </c>
      <c r="B55" s="113">
        <v>5.6</v>
      </c>
      <c r="C55" s="113">
        <v>18.3</v>
      </c>
      <c r="D55" s="113">
        <v>7.6</v>
      </c>
      <c r="E55" s="26"/>
    </row>
    <row r="56" spans="1:5">
      <c r="A56" s="251">
        <v>44743</v>
      </c>
      <c r="B56" s="113">
        <v>5.8</v>
      </c>
      <c r="C56" s="113">
        <v>15.9</v>
      </c>
      <c r="D56" s="113">
        <v>5.5</v>
      </c>
      <c r="E56" s="26"/>
    </row>
    <row r="57" spans="1:5">
      <c r="A57" s="251">
        <v>44774</v>
      </c>
      <c r="B57" s="113">
        <v>6.1</v>
      </c>
      <c r="C57" s="113">
        <v>14.2</v>
      </c>
      <c r="D57" s="113">
        <v>7.9</v>
      </c>
      <c r="E57" s="26"/>
    </row>
    <row r="58" spans="1:5">
      <c r="A58" s="251">
        <v>44805</v>
      </c>
      <c r="B58" s="113">
        <v>6.5</v>
      </c>
      <c r="C58" s="113">
        <v>13</v>
      </c>
      <c r="D58" s="113">
        <v>8.1999999999999993</v>
      </c>
      <c r="E58" s="26"/>
    </row>
    <row r="59" spans="1:5">
      <c r="A59" s="251">
        <v>44835</v>
      </c>
      <c r="B59" s="113">
        <v>6.5</v>
      </c>
      <c r="C59" s="113">
        <v>11.3</v>
      </c>
      <c r="D59" s="113">
        <v>5.8</v>
      </c>
      <c r="E59" s="26"/>
    </row>
    <row r="60" spans="1:5">
      <c r="A60" s="251">
        <v>44866</v>
      </c>
      <c r="B60" s="113">
        <v>6.6</v>
      </c>
      <c r="C60" s="113">
        <v>8.9</v>
      </c>
      <c r="D60" s="113">
        <v>6</v>
      </c>
      <c r="E60" s="26"/>
    </row>
    <row r="61" spans="1:5">
      <c r="A61" s="251">
        <v>44896</v>
      </c>
      <c r="B61" s="113">
        <v>6.7</v>
      </c>
      <c r="C61" s="113">
        <v>6.4</v>
      </c>
      <c r="D61" s="113">
        <v>6.3</v>
      </c>
      <c r="E61" s="26"/>
    </row>
    <row r="62" spans="1:5">
      <c r="A62" s="251">
        <v>44927</v>
      </c>
      <c r="B62" s="113">
        <v>6.7</v>
      </c>
      <c r="C62" s="113">
        <v>6.4</v>
      </c>
      <c r="D62" s="113">
        <v>6.3</v>
      </c>
      <c r="E62" s="26"/>
    </row>
    <row r="63" spans="1:5">
      <c r="A63" s="251">
        <v>44958</v>
      </c>
      <c r="B63" s="113">
        <v>6.7</v>
      </c>
      <c r="C63" s="113">
        <v>4.9000000000000004</v>
      </c>
      <c r="D63" s="113">
        <v>6.8</v>
      </c>
      <c r="E63" s="26"/>
    </row>
    <row r="64" spans="1:5">
      <c r="A64" s="251">
        <v>44986</v>
      </c>
      <c r="B64" s="113">
        <v>6.6</v>
      </c>
      <c r="C64" s="113">
        <v>1.6</v>
      </c>
      <c r="D64" s="113">
        <v>4.7</v>
      </c>
      <c r="E64" s="26"/>
    </row>
    <row r="65" spans="1:5">
      <c r="A65" s="251">
        <v>45017</v>
      </c>
      <c r="B65" s="113">
        <v>6.5</v>
      </c>
      <c r="C65" s="113">
        <v>1.9</v>
      </c>
      <c r="D65" s="113">
        <v>4.7</v>
      </c>
      <c r="E65" s="26"/>
    </row>
    <row r="66" spans="1:5">
      <c r="A66" s="251">
        <v>45047</v>
      </c>
      <c r="B66" s="113">
        <v>6.1</v>
      </c>
      <c r="C66" s="113">
        <v>-0.2</v>
      </c>
      <c r="D66" s="113">
        <v>4.0999999999999996</v>
      </c>
      <c r="E66" s="26"/>
    </row>
    <row r="67" spans="1:5">
      <c r="A67" s="251">
        <v>45078</v>
      </c>
      <c r="B67" s="113">
        <v>5.8</v>
      </c>
      <c r="C67" s="113">
        <v>-2.6</v>
      </c>
      <c r="D67" s="113">
        <v>2.9</v>
      </c>
      <c r="E67" s="26"/>
    </row>
    <row r="68" spans="1:5">
      <c r="A68" s="251">
        <v>45108</v>
      </c>
      <c r="B68" s="113">
        <v>5.6</v>
      </c>
      <c r="C68" s="113">
        <v>-1.6</v>
      </c>
      <c r="D68" s="113">
        <v>3.1</v>
      </c>
      <c r="E68" s="26"/>
    </row>
    <row r="69" spans="1:5">
      <c r="A69" s="251">
        <v>45139</v>
      </c>
      <c r="B69" s="113">
        <v>5.3</v>
      </c>
      <c r="C69" s="113">
        <v>0.4</v>
      </c>
      <c r="D69" s="113">
        <v>4.7</v>
      </c>
      <c r="E69" s="26"/>
    </row>
    <row r="70" spans="1:5">
      <c r="A70" s="251">
        <v>45170</v>
      </c>
      <c r="B70" s="113">
        <v>5.0999999999999996</v>
      </c>
      <c r="C70" s="113">
        <v>1</v>
      </c>
      <c r="D70" s="113">
        <v>5.5</v>
      </c>
    </row>
    <row r="71" spans="1:5">
      <c r="A71" s="251">
        <v>45200</v>
      </c>
      <c r="B71" s="113">
        <v>4.9000000000000004</v>
      </c>
      <c r="C71" s="113">
        <v>-0.3</v>
      </c>
      <c r="D71" s="113">
        <v>4.3</v>
      </c>
    </row>
    <row r="72" spans="1:5">
      <c r="A72" s="251">
        <v>45231</v>
      </c>
      <c r="B72" s="113">
        <v>4.7</v>
      </c>
      <c r="C72" s="113">
        <v>-0.3</v>
      </c>
      <c r="D72" s="113">
        <v>3.6</v>
      </c>
    </row>
  </sheetData>
  <hyperlinks>
    <hyperlink ref="A1" location="Ցանկ!A1" display="Ցանկ!A1" xr:uid="{B4AF01DA-AFCC-4CEF-A497-276EDBE4C576}"/>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1E0B-61C4-4371-A389-B54B38A93E86}">
  <sheetPr>
    <tabColor theme="2"/>
  </sheetPr>
  <dimension ref="A1:D9"/>
  <sheetViews>
    <sheetView zoomScale="130" zoomScaleNormal="130" workbookViewId="0"/>
  </sheetViews>
  <sheetFormatPr defaultColWidth="8.88671875" defaultRowHeight="14.25"/>
  <cols>
    <col min="1" max="1" width="8.88671875" style="24"/>
    <col min="2" max="2" width="8.88671875" style="57"/>
    <col min="3" max="3" width="9.44140625" style="57" customWidth="1"/>
    <col min="4" max="16384" width="8.88671875" style="57"/>
  </cols>
  <sheetData>
    <row r="1" spans="1:4" s="19" customFormat="1">
      <c r="A1" s="33" t="s">
        <v>492</v>
      </c>
      <c r="B1" s="19" t="s">
        <v>305</v>
      </c>
      <c r="C1" s="19" t="s">
        <v>303</v>
      </c>
      <c r="D1" s="19" t="s">
        <v>311</v>
      </c>
    </row>
    <row r="2" spans="1:4" hidden="1">
      <c r="A2" s="141">
        <v>2018</v>
      </c>
      <c r="B2" s="142">
        <v>1.9</v>
      </c>
      <c r="C2" s="142">
        <v>1.9</v>
      </c>
      <c r="D2" s="92">
        <f t="shared" ref="D2:D9" si="0">C2-B2</f>
        <v>0</v>
      </c>
    </row>
    <row r="3" spans="1:4" hidden="1">
      <c r="A3" s="141">
        <v>2019</v>
      </c>
      <c r="B3" s="142">
        <v>1.6</v>
      </c>
      <c r="C3" s="142">
        <v>1.6</v>
      </c>
      <c r="D3" s="92">
        <f t="shared" si="0"/>
        <v>0</v>
      </c>
    </row>
    <row r="4" spans="1:4">
      <c r="A4" s="141">
        <v>2020</v>
      </c>
      <c r="B4" s="92">
        <v>-6.3</v>
      </c>
      <c r="C4" s="92">
        <v>-6.3</v>
      </c>
      <c r="D4" s="92">
        <f t="shared" si="0"/>
        <v>0</v>
      </c>
    </row>
    <row r="5" spans="1:4">
      <c r="A5" s="141">
        <v>2021</v>
      </c>
      <c r="B5" s="92">
        <v>5.5</v>
      </c>
      <c r="C5" s="92">
        <v>5.5</v>
      </c>
      <c r="D5" s="92">
        <f t="shared" si="0"/>
        <v>0</v>
      </c>
    </row>
    <row r="6" spans="1:4">
      <c r="A6" s="141">
        <v>2022</v>
      </c>
      <c r="B6" s="92">
        <v>3.3</v>
      </c>
      <c r="C6" s="92">
        <v>3.3</v>
      </c>
      <c r="D6" s="92">
        <f t="shared" si="0"/>
        <v>0</v>
      </c>
    </row>
    <row r="7" spans="1:4">
      <c r="A7" s="141">
        <v>2023</v>
      </c>
      <c r="B7" s="92">
        <v>0.7</v>
      </c>
      <c r="C7" s="92">
        <v>0.4</v>
      </c>
      <c r="D7" s="92">
        <f t="shared" si="0"/>
        <v>-0.29999999999999993</v>
      </c>
    </row>
    <row r="8" spans="1:4">
      <c r="A8" s="141">
        <v>2024</v>
      </c>
      <c r="B8" s="99">
        <v>-0.2</v>
      </c>
      <c r="C8" s="99">
        <v>-0.4</v>
      </c>
      <c r="D8" s="57">
        <f t="shared" si="0"/>
        <v>-0.2</v>
      </c>
    </row>
    <row r="9" spans="1:4">
      <c r="A9" s="24">
        <v>2025</v>
      </c>
      <c r="B9" s="57">
        <v>0.5</v>
      </c>
      <c r="C9" s="57">
        <v>0.5</v>
      </c>
      <c r="D9" s="57">
        <f t="shared" si="0"/>
        <v>0</v>
      </c>
    </row>
  </sheetData>
  <hyperlinks>
    <hyperlink ref="A1" location="Ցանկ!A1" display="Ցանկ!A1" xr:uid="{6AA95827-268B-466C-A101-7F144DDFD851}"/>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A508-D82B-4A95-95FA-946EEA142B88}">
  <sheetPr>
    <tabColor theme="2"/>
  </sheetPr>
  <dimension ref="A1:E9"/>
  <sheetViews>
    <sheetView zoomScale="130" zoomScaleNormal="130" workbookViewId="0"/>
  </sheetViews>
  <sheetFormatPr defaultColWidth="8.88671875" defaultRowHeight="14.25"/>
  <cols>
    <col min="1" max="1" width="8.88671875" style="19"/>
    <col min="2" max="16384" width="8.88671875" style="58"/>
  </cols>
  <sheetData>
    <row r="1" spans="1:5" s="19" customFormat="1">
      <c r="A1" s="33" t="s">
        <v>492</v>
      </c>
      <c r="B1" s="19" t="s">
        <v>305</v>
      </c>
      <c r="C1" s="19" t="s">
        <v>303</v>
      </c>
      <c r="D1" s="19" t="s">
        <v>311</v>
      </c>
    </row>
    <row r="2" spans="1:5" hidden="1">
      <c r="A2" s="141">
        <v>2018</v>
      </c>
      <c r="B2" s="144">
        <v>2.8</v>
      </c>
      <c r="C2" s="144">
        <v>2.8</v>
      </c>
      <c r="D2" s="99">
        <f t="shared" ref="D2:D9" si="0">C2-B2</f>
        <v>0</v>
      </c>
      <c r="E2" s="57"/>
    </row>
    <row r="3" spans="1:5" hidden="1">
      <c r="A3" s="141">
        <v>2019</v>
      </c>
      <c r="B3" s="92">
        <v>2</v>
      </c>
      <c r="C3" s="92">
        <v>2</v>
      </c>
      <c r="D3" s="99">
        <f t="shared" si="0"/>
        <v>0</v>
      </c>
      <c r="E3" s="57"/>
    </row>
    <row r="4" spans="1:5">
      <c r="A4" s="141">
        <v>2020</v>
      </c>
      <c r="B4" s="92">
        <v>-2.6</v>
      </c>
      <c r="C4" s="92">
        <v>-2.6</v>
      </c>
      <c r="D4" s="99">
        <f t="shared" si="0"/>
        <v>0</v>
      </c>
      <c r="E4" s="57"/>
    </row>
    <row r="5" spans="1:5">
      <c r="A5" s="141">
        <v>2021</v>
      </c>
      <c r="B5" s="92">
        <v>5.7</v>
      </c>
      <c r="C5" s="92">
        <v>5.7</v>
      </c>
      <c r="D5" s="99">
        <f t="shared" si="0"/>
        <v>0</v>
      </c>
    </row>
    <row r="6" spans="1:5">
      <c r="A6" s="143">
        <v>2022</v>
      </c>
      <c r="B6" s="92">
        <v>-1.9</v>
      </c>
      <c r="C6" s="92">
        <v>-1.9</v>
      </c>
      <c r="D6" s="99">
        <f t="shared" si="0"/>
        <v>0</v>
      </c>
    </row>
    <row r="7" spans="1:5">
      <c r="A7" s="141">
        <v>2023</v>
      </c>
      <c r="B7" s="92">
        <v>2.9</v>
      </c>
      <c r="C7" s="92">
        <v>3.2</v>
      </c>
      <c r="D7" s="99">
        <f t="shared" si="0"/>
        <v>0.30000000000000027</v>
      </c>
    </row>
    <row r="8" spans="1:5">
      <c r="A8" s="143">
        <v>2024</v>
      </c>
      <c r="B8" s="92">
        <v>1.2</v>
      </c>
      <c r="C8" s="92">
        <v>1</v>
      </c>
      <c r="D8" s="92">
        <f t="shared" si="0"/>
        <v>-0.19999999999999996</v>
      </c>
    </row>
    <row r="9" spans="1:5">
      <c r="A9" s="19">
        <v>2025</v>
      </c>
      <c r="B9" s="92">
        <v>-0.1</v>
      </c>
      <c r="C9" s="92">
        <v>-0.4</v>
      </c>
      <c r="D9" s="92">
        <f t="shared" si="0"/>
        <v>-0.30000000000000004</v>
      </c>
    </row>
  </sheetData>
  <hyperlinks>
    <hyperlink ref="A1" location="Ցանկ!A1" display="Ցանկ!A1" xr:uid="{ED5DE3AC-593D-4571-AC58-AFAFEFB46FEF}"/>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C63E-5F7E-42F9-BF6A-3CA457CAB263}">
  <sheetPr>
    <tabColor theme="2"/>
  </sheetPr>
  <dimension ref="A1:G54"/>
  <sheetViews>
    <sheetView zoomScale="130" zoomScaleNormal="130" workbookViewId="0"/>
  </sheetViews>
  <sheetFormatPr defaultColWidth="8.88671875" defaultRowHeight="14.25"/>
  <cols>
    <col min="1" max="1" width="8.88671875" style="19"/>
    <col min="2" max="2" width="8.88671875" style="58"/>
    <col min="3" max="3" width="9.109375" style="58" bestFit="1" customWidth="1"/>
    <col min="4" max="4" width="8.88671875" style="58"/>
    <col min="5" max="16384" width="8.88671875" style="57"/>
  </cols>
  <sheetData>
    <row r="1" spans="1:5" s="19" customFormat="1">
      <c r="A1" s="33" t="s">
        <v>492</v>
      </c>
      <c r="B1" s="17" t="s">
        <v>315</v>
      </c>
      <c r="C1" s="17" t="s">
        <v>316</v>
      </c>
      <c r="D1" s="17" t="s">
        <v>317</v>
      </c>
    </row>
    <row r="2" spans="1:5" hidden="1">
      <c r="A2" s="17" t="s">
        <v>105</v>
      </c>
      <c r="B2" s="92">
        <v>1.4098458938491671</v>
      </c>
      <c r="C2" s="92">
        <v>0.69238598460767387</v>
      </c>
      <c r="D2" s="92">
        <v>6.35368448957826</v>
      </c>
    </row>
    <row r="3" spans="1:5" hidden="1">
      <c r="A3" s="17" t="s">
        <v>87</v>
      </c>
      <c r="B3" s="92">
        <v>2.050744634241509</v>
      </c>
      <c r="C3" s="92">
        <v>0.56157093103557199</v>
      </c>
      <c r="D3" s="92">
        <v>7.5300330746907758</v>
      </c>
    </row>
    <row r="4" spans="1:5" hidden="1">
      <c r="A4" s="17" t="s">
        <v>84</v>
      </c>
      <c r="B4" s="92">
        <v>1.7959364156417241</v>
      </c>
      <c r="C4" s="92">
        <v>0.32051254657047884</v>
      </c>
      <c r="D4" s="92">
        <v>7.7453083443513648</v>
      </c>
    </row>
    <row r="5" spans="1:5" hidden="1">
      <c r="A5" s="17" t="s">
        <v>85</v>
      </c>
      <c r="B5" s="92">
        <v>1.2274723566646182</v>
      </c>
      <c r="C5" s="92">
        <v>0.15011255627118292</v>
      </c>
      <c r="D5" s="92">
        <v>9.5707200493773463</v>
      </c>
    </row>
    <row r="6" spans="1:5" ht="16.5" hidden="1">
      <c r="A6" s="17" t="s">
        <v>106</v>
      </c>
      <c r="B6" s="92">
        <v>-6.9975505715674666E-2</v>
      </c>
      <c r="C6" s="92">
        <v>-0.26963582782867079</v>
      </c>
      <c r="D6" s="92">
        <v>16.125347081199724</v>
      </c>
      <c r="E6" s="148"/>
    </row>
    <row r="7" spans="1:5" ht="16.5" hidden="1">
      <c r="A7" s="17" t="s">
        <v>87</v>
      </c>
      <c r="B7" s="92">
        <v>-3.9992001066555323E-2</v>
      </c>
      <c r="C7" s="92">
        <v>0.19018061437099404</v>
      </c>
      <c r="D7" s="92">
        <v>15.858565699108459</v>
      </c>
      <c r="E7" s="148"/>
    </row>
    <row r="8" spans="1:5" ht="16.5" hidden="1">
      <c r="A8" s="17" t="s">
        <v>84</v>
      </c>
      <c r="B8" s="92">
        <v>0.14009804574937132</v>
      </c>
      <c r="C8" s="92">
        <v>5.0012502083563122E-2</v>
      </c>
      <c r="D8" s="92">
        <v>15.731191345577583</v>
      </c>
      <c r="E8" s="148"/>
    </row>
    <row r="9" spans="1:5" ht="16.5" hidden="1">
      <c r="A9" s="17" t="s">
        <v>85</v>
      </c>
      <c r="B9" s="92">
        <v>0.44096942129646038</v>
      </c>
      <c r="C9" s="92">
        <v>0.1701445819181103</v>
      </c>
      <c r="D9" s="92">
        <v>14.419347481501484</v>
      </c>
      <c r="E9" s="148"/>
    </row>
    <row r="10" spans="1:5" ht="16.5" hidden="1">
      <c r="A10" s="17" t="s">
        <v>107</v>
      </c>
      <c r="B10" s="92">
        <v>1.0757449721169139</v>
      </c>
      <c r="C10" s="92">
        <v>8.003200853502597E-2</v>
      </c>
      <c r="D10" s="92">
        <v>8.3828846642251502</v>
      </c>
      <c r="E10" s="148"/>
    </row>
    <row r="11" spans="1:5" ht="16.5" hidden="1">
      <c r="A11" s="17" t="s">
        <v>87</v>
      </c>
      <c r="B11" s="92">
        <v>1.0656379029816085</v>
      </c>
      <c r="C11" s="92">
        <v>-9.9950016662453567E-2</v>
      </c>
      <c r="D11" s="92">
        <v>7.3903348552104493</v>
      </c>
      <c r="E11" s="148"/>
    </row>
    <row r="12" spans="1:5" ht="16.5" hidden="1">
      <c r="A12" s="17" t="s">
        <v>84</v>
      </c>
      <c r="B12" s="92">
        <v>1.1465227629340176</v>
      </c>
      <c r="C12" s="92">
        <v>0.2503127605795471</v>
      </c>
      <c r="D12" s="92">
        <v>6.7799511925870943</v>
      </c>
      <c r="E12" s="148"/>
    </row>
    <row r="13" spans="1:5" ht="16.5" hidden="1">
      <c r="A13" s="17" t="s">
        <v>85</v>
      </c>
      <c r="B13" s="92">
        <v>1.7654022150761961</v>
      </c>
      <c r="C13" s="92">
        <v>0.74274476624621266</v>
      </c>
      <c r="D13" s="92">
        <v>5.6751943930649738</v>
      </c>
      <c r="E13" s="148"/>
    </row>
    <row r="14" spans="1:5" ht="16.5" hidden="1">
      <c r="A14" s="17" t="s">
        <v>108</v>
      </c>
      <c r="B14" s="92">
        <v>2.5007572122838564</v>
      </c>
      <c r="C14" s="92">
        <v>1.7857573309629837</v>
      </c>
      <c r="D14" s="92">
        <v>4.707441095693655</v>
      </c>
      <c r="E14" s="148"/>
    </row>
    <row r="15" spans="1:5" ht="16.5" hidden="1">
      <c r="A15" s="17" t="s">
        <v>87</v>
      </c>
      <c r="B15" s="92">
        <v>1.9385505332123176</v>
      </c>
      <c r="C15" s="92">
        <v>1.5011558384653461</v>
      </c>
      <c r="D15" s="92">
        <v>4.2373161851473533</v>
      </c>
      <c r="E15" s="148"/>
    </row>
    <row r="16" spans="1:5" ht="16.5" hidden="1">
      <c r="A16" s="17" t="s">
        <v>84</v>
      </c>
      <c r="B16" s="92">
        <v>1.9997320161417931</v>
      </c>
      <c r="C16" s="92">
        <v>1.4199873855047505</v>
      </c>
      <c r="D16" s="92">
        <v>3.2930594919655505</v>
      </c>
      <c r="E16" s="148"/>
    </row>
    <row r="17" spans="1:5" ht="16.5" hidden="1">
      <c r="A17" s="17" t="s">
        <v>85</v>
      </c>
      <c r="B17" s="92">
        <v>2.0813644503744784</v>
      </c>
      <c r="C17" s="92">
        <v>1.4504179460762856</v>
      </c>
      <c r="D17" s="92">
        <v>2.5417657163228755</v>
      </c>
      <c r="E17" s="148"/>
    </row>
    <row r="18" spans="1:5" ht="16.5" hidden="1">
      <c r="A18" s="17" t="s">
        <v>109</v>
      </c>
      <c r="B18" s="92">
        <v>2.1774222442061415</v>
      </c>
      <c r="C18" s="92">
        <v>1.0888907275346611</v>
      </c>
      <c r="D18" s="140">
        <v>2.3596678112730416</v>
      </c>
      <c r="E18" s="148"/>
    </row>
    <row r="19" spans="1:5" ht="16.5" hidden="1">
      <c r="A19" s="17" t="s">
        <v>87</v>
      </c>
      <c r="B19" s="92">
        <v>2.7605686493542407</v>
      </c>
      <c r="C19" s="92">
        <v>1.769046499380039</v>
      </c>
      <c r="D19" s="140">
        <v>2.3551825089033258</v>
      </c>
      <c r="E19" s="148"/>
    </row>
    <row r="20" spans="1:5" ht="16.5" hidden="1">
      <c r="A20" s="17" t="s">
        <v>84</v>
      </c>
      <c r="B20" s="92">
        <v>2.6509651735386655</v>
      </c>
      <c r="C20" s="92">
        <v>2.2817372983533488</v>
      </c>
      <c r="D20" s="140">
        <v>2.9429473959271775</v>
      </c>
      <c r="E20" s="148"/>
    </row>
    <row r="21" spans="1:5" ht="16.5" hidden="1">
      <c r="A21" s="17" t="s">
        <v>85</v>
      </c>
      <c r="B21" s="92">
        <v>2.1753807597040975</v>
      </c>
      <c r="C21" s="92">
        <v>1.8646504767490626</v>
      </c>
      <c r="D21" s="140">
        <v>3.9099497204087896</v>
      </c>
      <c r="E21" s="148"/>
    </row>
    <row r="22" spans="1:5" ht="16.5" hidden="1">
      <c r="A22" s="17" t="s">
        <v>110</v>
      </c>
      <c r="B22" s="92">
        <v>1.6228179436332788</v>
      </c>
      <c r="C22" s="92">
        <v>1.4023651654477074</v>
      </c>
      <c r="D22" s="140">
        <v>5.2099856038951664</v>
      </c>
      <c r="E22" s="148"/>
    </row>
    <row r="23" spans="1:5" ht="16.5" hidden="1">
      <c r="A23" s="17" t="s">
        <v>87</v>
      </c>
      <c r="B23" s="92">
        <v>1.8524600448699013</v>
      </c>
      <c r="C23" s="92">
        <v>1.3804392748031167</v>
      </c>
      <c r="D23" s="140">
        <v>4.8921475413734417</v>
      </c>
      <c r="E23" s="148"/>
    </row>
    <row r="24" spans="1:5" ht="16.5" hidden="1">
      <c r="A24" s="17" t="s">
        <v>84</v>
      </c>
      <c r="B24" s="92">
        <v>1.7494649658598056</v>
      </c>
      <c r="C24" s="92">
        <v>0.96936318137715127</v>
      </c>
      <c r="D24" s="140">
        <v>4.2941274475878739</v>
      </c>
      <c r="E24" s="148"/>
    </row>
    <row r="25" spans="1:5" ht="16.5" hidden="1">
      <c r="A25" s="17" t="s">
        <v>85</v>
      </c>
      <c r="B25" s="92">
        <v>2.0144465387444668</v>
      </c>
      <c r="C25" s="92">
        <v>1.0392480576471761</v>
      </c>
      <c r="D25" s="140">
        <v>3.5565050233844384</v>
      </c>
      <c r="E25" s="148"/>
    </row>
    <row r="26" spans="1:5" ht="16.5">
      <c r="A26" s="86" t="s">
        <v>111</v>
      </c>
      <c r="B26" s="107">
        <v>2.1</v>
      </c>
      <c r="C26" s="107">
        <v>1.1000000000000001</v>
      </c>
      <c r="D26" s="149">
        <v>2.4418290473676714</v>
      </c>
      <c r="E26" s="148"/>
    </row>
    <row r="27" spans="1:5" ht="16.5">
      <c r="A27" s="86" t="s">
        <v>87</v>
      </c>
      <c r="B27" s="107">
        <v>0.4</v>
      </c>
      <c r="C27" s="107">
        <v>0.2</v>
      </c>
      <c r="D27" s="149">
        <v>2.9578607914383457</v>
      </c>
      <c r="E27" s="148"/>
    </row>
    <row r="28" spans="1:5" ht="16.5">
      <c r="A28" s="86" t="s">
        <v>84</v>
      </c>
      <c r="B28" s="107">
        <v>1.2</v>
      </c>
      <c r="C28" s="107">
        <v>0</v>
      </c>
      <c r="D28" s="149">
        <v>3.5903807890538832</v>
      </c>
      <c r="E28" s="148"/>
    </row>
    <row r="29" spans="1:5" ht="16.5">
      <c r="A29" s="86" t="s">
        <v>85</v>
      </c>
      <c r="B29" s="107">
        <v>1.2</v>
      </c>
      <c r="C29" s="107">
        <v>-0.3</v>
      </c>
      <c r="D29" s="149">
        <v>4.5344556280351913</v>
      </c>
      <c r="E29" s="148"/>
    </row>
    <row r="30" spans="1:5">
      <c r="A30" s="86" t="s">
        <v>112</v>
      </c>
      <c r="B30" s="61">
        <v>1.9</v>
      </c>
      <c r="C30" s="61">
        <v>1</v>
      </c>
      <c r="D30" s="140">
        <v>5.5657758051075721</v>
      </c>
      <c r="E30" s="149"/>
    </row>
    <row r="31" spans="1:5" ht="16.5">
      <c r="A31" s="86" t="s">
        <v>87</v>
      </c>
      <c r="B31" s="61">
        <v>4.7</v>
      </c>
      <c r="C31" s="61">
        <v>1.8</v>
      </c>
      <c r="D31" s="140">
        <v>5.8622092744893859</v>
      </c>
      <c r="E31" s="148"/>
    </row>
    <row r="32" spans="1:5" ht="16.5">
      <c r="A32" s="86" t="s">
        <v>84</v>
      </c>
      <c r="B32" s="61">
        <v>5.2</v>
      </c>
      <c r="C32" s="61">
        <v>2.8</v>
      </c>
      <c r="D32" s="140">
        <v>6.9206013964728532</v>
      </c>
      <c r="E32" s="148"/>
    </row>
    <row r="33" spans="1:7" ht="16.5">
      <c r="A33" s="86" t="s">
        <v>85</v>
      </c>
      <c r="B33" s="61">
        <v>6.5</v>
      </c>
      <c r="C33" s="61">
        <v>4.5</v>
      </c>
      <c r="D33" s="140">
        <v>8.3618062431008529</v>
      </c>
      <c r="E33" s="148"/>
    </row>
    <row r="34" spans="1:7" ht="16.5">
      <c r="A34" s="86" t="s">
        <v>113</v>
      </c>
      <c r="B34" s="137">
        <v>7.7</v>
      </c>
      <c r="C34" s="137">
        <v>5.9</v>
      </c>
      <c r="D34" s="155">
        <v>11.470070180035778</v>
      </c>
      <c r="E34" s="147"/>
    </row>
    <row r="35" spans="1:7" ht="16.5">
      <c r="A35" s="86" t="s">
        <v>87</v>
      </c>
      <c r="B35" s="137">
        <v>8.3000000000000007</v>
      </c>
      <c r="C35" s="137">
        <v>7.7</v>
      </c>
      <c r="D35" s="155">
        <v>16.736544104995005</v>
      </c>
      <c r="E35" s="147"/>
    </row>
    <row r="36" spans="1:7" ht="16.5">
      <c r="A36" s="86" t="s">
        <v>84</v>
      </c>
      <c r="B36" s="250">
        <v>8</v>
      </c>
      <c r="C36" s="250">
        <v>8.9</v>
      </c>
      <c r="D36" s="155">
        <v>14.417061405776858</v>
      </c>
      <c r="E36" s="145"/>
      <c r="G36" s="146"/>
    </row>
    <row r="37" spans="1:7" ht="15">
      <c r="A37" s="86" t="s">
        <v>85</v>
      </c>
      <c r="B37" s="250">
        <v>6.9</v>
      </c>
      <c r="C37" s="250">
        <v>9.5</v>
      </c>
      <c r="D37" s="155">
        <v>12.273701773285074</v>
      </c>
      <c r="E37" s="145"/>
    </row>
    <row r="38" spans="1:7" ht="15">
      <c r="A38" s="86" t="s">
        <v>114</v>
      </c>
      <c r="B38" s="250">
        <v>5.7</v>
      </c>
      <c r="C38" s="250">
        <v>7.7</v>
      </c>
      <c r="D38" s="155">
        <v>8.6334983271434158</v>
      </c>
    </row>
    <row r="39" spans="1:7" ht="15">
      <c r="A39" s="86" t="s">
        <v>87</v>
      </c>
      <c r="B39" s="250">
        <v>3.9</v>
      </c>
      <c r="C39" s="250">
        <v>6</v>
      </c>
      <c r="D39" s="155">
        <v>2.5939881497350954</v>
      </c>
    </row>
    <row r="40" spans="1:7" ht="15">
      <c r="A40" s="86" t="s">
        <v>84</v>
      </c>
      <c r="B40" s="250">
        <v>3.5</v>
      </c>
      <c r="C40" s="250">
        <v>4.8</v>
      </c>
      <c r="D40" s="155">
        <v>4.6571893980476027</v>
      </c>
    </row>
    <row r="41" spans="1:7" ht="15">
      <c r="A41" s="86" t="s">
        <v>85</v>
      </c>
      <c r="B41" s="250">
        <v>3.1</v>
      </c>
      <c r="C41" s="250">
        <v>3.2</v>
      </c>
      <c r="D41" s="155">
        <v>5.4261076383437956</v>
      </c>
    </row>
    <row r="42" spans="1:7" ht="15">
      <c r="A42" s="86" t="s">
        <v>115</v>
      </c>
      <c r="B42" s="250">
        <v>2.8</v>
      </c>
      <c r="C42" s="250">
        <v>3.2</v>
      </c>
      <c r="D42" s="155">
        <v>6.3212909009521034</v>
      </c>
    </row>
    <row r="43" spans="1:7" ht="15">
      <c r="A43" s="86" t="s">
        <v>87</v>
      </c>
      <c r="B43" s="250">
        <v>2.8</v>
      </c>
      <c r="C43" s="250">
        <v>3.2</v>
      </c>
      <c r="D43" s="155">
        <v>7.8696200394623963</v>
      </c>
    </row>
    <row r="44" spans="1:7" ht="15">
      <c r="A44" s="86" t="s">
        <v>84</v>
      </c>
      <c r="B44" s="250">
        <v>2.6</v>
      </c>
      <c r="C44" s="250">
        <v>2.7</v>
      </c>
      <c r="D44" s="155">
        <v>6.6757720005972656</v>
      </c>
    </row>
    <row r="45" spans="1:7" ht="15">
      <c r="A45" s="86" t="s">
        <v>85</v>
      </c>
      <c r="B45" s="250">
        <v>2.7</v>
      </c>
      <c r="C45" s="250">
        <v>2.6</v>
      </c>
      <c r="D45" s="155">
        <v>5.9386873979406802</v>
      </c>
    </row>
    <row r="46" spans="1:7" ht="15">
      <c r="A46" s="86" t="s">
        <v>116</v>
      </c>
      <c r="B46" s="250">
        <v>2.6</v>
      </c>
      <c r="C46" s="250">
        <v>2.5</v>
      </c>
      <c r="D46" s="155">
        <v>5.5042193534647579</v>
      </c>
    </row>
    <row r="47" spans="1:7" ht="15">
      <c r="A47" s="86" t="s">
        <v>87</v>
      </c>
      <c r="B47" s="250">
        <v>2.5</v>
      </c>
      <c r="C47" s="250">
        <v>2.2999999999999998</v>
      </c>
      <c r="D47" s="155">
        <v>5.2162468364397654</v>
      </c>
    </row>
    <row r="48" spans="1:7" ht="15">
      <c r="A48" s="86" t="s">
        <v>84</v>
      </c>
      <c r="B48" s="250">
        <v>2.4</v>
      </c>
      <c r="C48" s="250">
        <v>2.2000000000000002</v>
      </c>
      <c r="D48" s="155">
        <v>4.9426148991149566</v>
      </c>
    </row>
    <row r="49" spans="1:4" ht="15">
      <c r="A49" s="86" t="s">
        <v>85</v>
      </c>
      <c r="B49" s="250">
        <v>2.2999999999999998</v>
      </c>
      <c r="C49" s="250">
        <v>2</v>
      </c>
      <c r="D49" s="155">
        <v>4.7088871154399783</v>
      </c>
    </row>
    <row r="50" spans="1:4" ht="15">
      <c r="A50" s="261" t="s">
        <v>117</v>
      </c>
      <c r="B50" s="250">
        <v>2.2000000000000002</v>
      </c>
      <c r="C50" s="250">
        <v>1.9</v>
      </c>
      <c r="D50" s="155">
        <v>4.5077933345357719</v>
      </c>
    </row>
    <row r="51" spans="1:4" ht="15">
      <c r="A51" s="261" t="s">
        <v>87</v>
      </c>
      <c r="B51" s="250">
        <v>2.1</v>
      </c>
      <c r="C51" s="250">
        <v>1.9</v>
      </c>
      <c r="D51" s="155">
        <v>4.3357595409837657</v>
      </c>
    </row>
    <row r="52" spans="1:4" ht="15">
      <c r="A52" s="86" t="s">
        <v>84</v>
      </c>
      <c r="B52" s="250">
        <v>2.1</v>
      </c>
      <c r="C52" s="250">
        <v>1.8</v>
      </c>
      <c r="D52" s="92">
        <v>4.1846979645730018</v>
      </c>
    </row>
    <row r="53" spans="1:4" ht="15">
      <c r="A53" s="86" t="s">
        <v>85</v>
      </c>
      <c r="B53" s="250">
        <v>2</v>
      </c>
      <c r="C53" s="250">
        <v>1.8</v>
      </c>
    </row>
    <row r="54" spans="1:4" ht="15">
      <c r="B54" s="155"/>
      <c r="C54" s="155"/>
    </row>
  </sheetData>
  <hyperlinks>
    <hyperlink ref="A1" location="Ցանկ!A1" display="Ցանկ!A1" xr:uid="{26210DD1-FF51-44E2-8146-8FF20AC004F1}"/>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9505-FE85-46A9-8E2A-C80B3B764F48}">
  <sheetPr>
    <tabColor theme="2"/>
  </sheetPr>
  <dimension ref="A1:E37"/>
  <sheetViews>
    <sheetView zoomScale="115" zoomScaleNormal="115" workbookViewId="0"/>
  </sheetViews>
  <sheetFormatPr defaultColWidth="8.88671875" defaultRowHeight="14.25"/>
  <cols>
    <col min="1" max="1" width="8.88671875" style="24"/>
    <col min="2" max="2" width="9.88671875" style="57" bestFit="1" customWidth="1"/>
    <col min="3" max="4" width="9" style="57" bestFit="1" customWidth="1"/>
    <col min="5" max="16384" width="8.88671875" style="57"/>
  </cols>
  <sheetData>
    <row r="1" spans="1:5">
      <c r="A1" s="33" t="s">
        <v>492</v>
      </c>
      <c r="B1" s="19" t="s">
        <v>305</v>
      </c>
      <c r="C1" s="19" t="s">
        <v>303</v>
      </c>
      <c r="D1" s="19" t="s">
        <v>311</v>
      </c>
      <c r="E1" s="19"/>
    </row>
    <row r="2" spans="1:5" hidden="1">
      <c r="A2" s="143" t="s">
        <v>109</v>
      </c>
      <c r="B2" s="92">
        <v>6998.0465163670224</v>
      </c>
      <c r="C2" s="92">
        <v>6998.0465163670224</v>
      </c>
      <c r="D2" s="92">
        <f t="shared" ref="D2:D35" si="0">C2-B2</f>
        <v>0</v>
      </c>
    </row>
    <row r="3" spans="1:5" hidden="1">
      <c r="A3" s="143" t="s">
        <v>87</v>
      </c>
      <c r="B3" s="92">
        <v>6900.9497773229796</v>
      </c>
      <c r="C3" s="92">
        <v>6900.9497773229796</v>
      </c>
      <c r="D3" s="92">
        <f t="shared" si="0"/>
        <v>0</v>
      </c>
    </row>
    <row r="4" spans="1:5" hidden="1">
      <c r="A4" s="143" t="s">
        <v>84</v>
      </c>
      <c r="B4" s="92">
        <v>6127.8205660826761</v>
      </c>
      <c r="C4" s="92">
        <v>6127.8205660826761</v>
      </c>
      <c r="D4" s="92">
        <f t="shared" si="0"/>
        <v>0</v>
      </c>
    </row>
    <row r="5" spans="1:5" hidden="1">
      <c r="A5" s="143" t="s">
        <v>85</v>
      </c>
      <c r="B5" s="92">
        <v>6151.9583438079626</v>
      </c>
      <c r="C5" s="92">
        <v>6151.9583438079626</v>
      </c>
      <c r="D5" s="92">
        <f t="shared" si="0"/>
        <v>0</v>
      </c>
    </row>
    <row r="6" spans="1:5" hidden="1">
      <c r="A6" s="143" t="s">
        <v>110</v>
      </c>
      <c r="B6" s="92">
        <v>6223.9811048470765</v>
      </c>
      <c r="C6" s="92">
        <v>6223.9811048470765</v>
      </c>
      <c r="D6" s="92">
        <f t="shared" si="0"/>
        <v>0</v>
      </c>
    </row>
    <row r="7" spans="1:5" hidden="1">
      <c r="A7" s="143" t="s">
        <v>87</v>
      </c>
      <c r="B7" s="92">
        <v>6128.4899444805424</v>
      </c>
      <c r="C7" s="92">
        <v>6128.4899444805424</v>
      </c>
      <c r="D7" s="92">
        <f t="shared" si="0"/>
        <v>0</v>
      </c>
    </row>
    <row r="8" spans="1:5" hidden="1">
      <c r="A8" s="143" t="s">
        <v>84</v>
      </c>
      <c r="B8" s="92">
        <v>5823.3137409942719</v>
      </c>
      <c r="C8" s="92">
        <v>5823.3137409942719</v>
      </c>
      <c r="D8" s="92">
        <f t="shared" si="0"/>
        <v>0</v>
      </c>
    </row>
    <row r="9" spans="1:5" hidden="1">
      <c r="A9" s="143" t="s">
        <v>85</v>
      </c>
      <c r="B9" s="92">
        <v>5920.7306448462232</v>
      </c>
      <c r="C9" s="92">
        <v>5920.7306448462232</v>
      </c>
      <c r="D9" s="92">
        <f t="shared" si="0"/>
        <v>0</v>
      </c>
    </row>
    <row r="10" spans="1:5">
      <c r="A10" s="261" t="s">
        <v>111</v>
      </c>
      <c r="B10" s="61">
        <v>5623</v>
      </c>
      <c r="C10" s="59">
        <v>5623</v>
      </c>
      <c r="D10" s="92">
        <f t="shared" si="0"/>
        <v>0</v>
      </c>
    </row>
    <row r="11" spans="1:5">
      <c r="A11" s="261" t="s">
        <v>87</v>
      </c>
      <c r="B11" s="61">
        <v>5342.8</v>
      </c>
      <c r="C11" s="59">
        <v>5342.8</v>
      </c>
      <c r="D11" s="92">
        <f t="shared" si="0"/>
        <v>0</v>
      </c>
    </row>
    <row r="12" spans="1:5">
      <c r="A12" s="261" t="s">
        <v>84</v>
      </c>
      <c r="B12" s="61">
        <v>6524</v>
      </c>
      <c r="C12" s="59">
        <v>6524</v>
      </c>
      <c r="D12" s="92">
        <f t="shared" si="0"/>
        <v>0</v>
      </c>
    </row>
    <row r="13" spans="1:5">
      <c r="A13" s="261" t="s">
        <v>85</v>
      </c>
      <c r="B13" s="61">
        <v>7171.7</v>
      </c>
      <c r="C13" s="59">
        <v>7171.7</v>
      </c>
      <c r="D13" s="92">
        <f t="shared" si="0"/>
        <v>0</v>
      </c>
    </row>
    <row r="14" spans="1:5">
      <c r="A14" s="261" t="s">
        <v>112</v>
      </c>
      <c r="B14" s="61">
        <v>8467</v>
      </c>
      <c r="C14" s="59">
        <v>8467</v>
      </c>
      <c r="D14" s="92">
        <f t="shared" si="0"/>
        <v>0</v>
      </c>
    </row>
    <row r="15" spans="1:5">
      <c r="A15" s="261" t="s">
        <v>87</v>
      </c>
      <c r="B15" s="61">
        <v>9700</v>
      </c>
      <c r="C15" s="59">
        <v>9700</v>
      </c>
      <c r="D15" s="92">
        <f t="shared" si="0"/>
        <v>0</v>
      </c>
    </row>
    <row r="16" spans="1:5">
      <c r="A16" s="261" t="s">
        <v>84</v>
      </c>
      <c r="B16" s="61">
        <v>9381.7000000000007</v>
      </c>
      <c r="C16" s="59">
        <v>9381.7000000000007</v>
      </c>
      <c r="D16" s="92">
        <f t="shared" si="0"/>
        <v>0</v>
      </c>
    </row>
    <row r="17" spans="1:4">
      <c r="A17" s="261" t="s">
        <v>85</v>
      </c>
      <c r="B17" s="61">
        <v>9702.4</v>
      </c>
      <c r="C17" s="59">
        <v>9702.4</v>
      </c>
      <c r="D17" s="92">
        <f t="shared" si="0"/>
        <v>0</v>
      </c>
    </row>
    <row r="18" spans="1:4" ht="15">
      <c r="A18" s="261" t="s">
        <v>113</v>
      </c>
      <c r="B18" s="250">
        <v>9983.7000000000007</v>
      </c>
      <c r="C18" s="59">
        <v>9983.7000000000007</v>
      </c>
      <c r="D18" s="92">
        <f t="shared" si="0"/>
        <v>0</v>
      </c>
    </row>
    <row r="19" spans="1:4" ht="15">
      <c r="A19" s="261" t="s">
        <v>87</v>
      </c>
      <c r="B19" s="250">
        <v>9509.2999999999993</v>
      </c>
      <c r="C19" s="59">
        <v>9509.2999999999993</v>
      </c>
      <c r="D19" s="92">
        <f t="shared" si="0"/>
        <v>0</v>
      </c>
    </row>
    <row r="20" spans="1:4" ht="15">
      <c r="A20" s="261" t="s">
        <v>84</v>
      </c>
      <c r="B20" s="250">
        <v>7756.5</v>
      </c>
      <c r="C20" s="59">
        <v>7756.5</v>
      </c>
      <c r="D20" s="92">
        <f t="shared" si="0"/>
        <v>0</v>
      </c>
    </row>
    <row r="21" spans="1:4" ht="15">
      <c r="A21" s="261" t="s">
        <v>85</v>
      </c>
      <c r="B21" s="250">
        <v>8020</v>
      </c>
      <c r="C21" s="59">
        <v>8020</v>
      </c>
      <c r="D21" s="92">
        <f t="shared" si="0"/>
        <v>0</v>
      </c>
    </row>
    <row r="22" spans="1:4" ht="15">
      <c r="A22" s="261" t="s">
        <v>114</v>
      </c>
      <c r="B22" s="250">
        <v>8943.2999999999993</v>
      </c>
      <c r="C22" s="59">
        <v>8943.2999999999993</v>
      </c>
      <c r="D22" s="92">
        <f t="shared" si="0"/>
        <v>0</v>
      </c>
    </row>
    <row r="23" spans="1:4" ht="15">
      <c r="A23" s="261" t="s">
        <v>87</v>
      </c>
      <c r="B23" s="250">
        <v>8470.9</v>
      </c>
      <c r="C23" s="59">
        <v>8479.7000000000007</v>
      </c>
      <c r="D23" s="92">
        <f t="shared" si="0"/>
        <v>8.8000000000010914</v>
      </c>
    </row>
    <row r="24" spans="1:4" ht="15">
      <c r="A24" s="261" t="s">
        <v>84</v>
      </c>
      <c r="B24" s="250">
        <v>8268.2000000000007</v>
      </c>
      <c r="C24" s="59">
        <v>8366.7000000000007</v>
      </c>
      <c r="D24" s="92">
        <f t="shared" si="0"/>
        <v>98.5</v>
      </c>
    </row>
    <row r="25" spans="1:4" ht="15">
      <c r="A25" s="261" t="s">
        <v>85</v>
      </c>
      <c r="B25" s="250">
        <v>8127.6</v>
      </c>
      <c r="C25" s="59">
        <v>8044.5</v>
      </c>
      <c r="D25" s="92">
        <f t="shared" si="0"/>
        <v>-83.100000000000364</v>
      </c>
    </row>
    <row r="26" spans="1:4" ht="15">
      <c r="A26" s="261" t="s">
        <v>115</v>
      </c>
      <c r="B26" s="250">
        <v>8327.2000000000007</v>
      </c>
      <c r="C26" s="59">
        <v>7954.6</v>
      </c>
      <c r="D26" s="92">
        <f t="shared" si="0"/>
        <v>-372.60000000000036</v>
      </c>
    </row>
    <row r="27" spans="1:4" ht="15">
      <c r="A27" s="261" t="s">
        <v>87</v>
      </c>
      <c r="B27" s="250">
        <v>8433.7999999999993</v>
      </c>
      <c r="C27" s="59">
        <v>8137.1</v>
      </c>
      <c r="D27" s="92">
        <f t="shared" si="0"/>
        <v>-296.69999999999891</v>
      </c>
    </row>
    <row r="28" spans="1:4" ht="15">
      <c r="A28" s="261" t="s">
        <v>84</v>
      </c>
      <c r="B28" s="250">
        <v>8487.2999999999993</v>
      </c>
      <c r="C28" s="59">
        <v>8211.2999999999993</v>
      </c>
      <c r="D28" s="92">
        <f t="shared" si="0"/>
        <v>-276</v>
      </c>
    </row>
    <row r="29" spans="1:4" ht="15">
      <c r="A29" s="261" t="s">
        <v>85</v>
      </c>
      <c r="B29" s="250">
        <v>8521.2999999999993</v>
      </c>
      <c r="C29" s="59">
        <v>8242.1</v>
      </c>
      <c r="D29" s="92">
        <f t="shared" si="0"/>
        <v>-279.19999999999891</v>
      </c>
    </row>
    <row r="30" spans="1:4" ht="15">
      <c r="A30" s="261" t="s">
        <v>116</v>
      </c>
      <c r="B30" s="250">
        <v>8548.4</v>
      </c>
      <c r="C30" s="59">
        <v>8267.1</v>
      </c>
      <c r="D30" s="92">
        <f t="shared" si="0"/>
        <v>-281.29999999999927</v>
      </c>
    </row>
    <row r="31" spans="1:4" ht="15">
      <c r="A31" s="261" t="s">
        <v>87</v>
      </c>
      <c r="B31" s="250">
        <v>8569</v>
      </c>
      <c r="C31" s="59">
        <v>8291.7000000000007</v>
      </c>
      <c r="D31" s="92">
        <f t="shared" si="0"/>
        <v>-277.29999999999927</v>
      </c>
    </row>
    <row r="32" spans="1:4" ht="15">
      <c r="A32" s="261" t="s">
        <v>84</v>
      </c>
      <c r="B32" s="250">
        <v>8590.5</v>
      </c>
      <c r="C32" s="59">
        <v>8331.7999999999993</v>
      </c>
      <c r="D32" s="92">
        <f t="shared" si="0"/>
        <v>-258.70000000000073</v>
      </c>
    </row>
    <row r="33" spans="1:4" ht="15">
      <c r="A33" s="261" t="s">
        <v>85</v>
      </c>
      <c r="B33" s="250">
        <v>8619.6</v>
      </c>
      <c r="C33" s="59">
        <v>8385.9</v>
      </c>
      <c r="D33" s="92">
        <f t="shared" si="0"/>
        <v>-233.70000000000073</v>
      </c>
    </row>
    <row r="34" spans="1:4" ht="15">
      <c r="A34" s="261" t="s">
        <v>117</v>
      </c>
      <c r="B34" s="250">
        <v>8654.5</v>
      </c>
      <c r="C34" s="59">
        <v>8444.2999999999993</v>
      </c>
      <c r="D34" s="92">
        <f t="shared" si="0"/>
        <v>-210.20000000000073</v>
      </c>
    </row>
    <row r="35" spans="1:4" ht="15">
      <c r="A35" s="261" t="s">
        <v>87</v>
      </c>
      <c r="B35" s="250">
        <v>8696.5</v>
      </c>
      <c r="C35" s="59">
        <v>8506.5</v>
      </c>
      <c r="D35" s="92">
        <f t="shared" si="0"/>
        <v>-190</v>
      </c>
    </row>
    <row r="36" spans="1:4">
      <c r="A36" s="261" t="s">
        <v>84</v>
      </c>
      <c r="B36" s="59">
        <v>8744.7999999999993</v>
      </c>
      <c r="C36" s="59">
        <v>8572.4</v>
      </c>
    </row>
    <row r="37" spans="1:4">
      <c r="A37" s="261" t="s">
        <v>85</v>
      </c>
      <c r="B37" s="59">
        <v>8798.9</v>
      </c>
      <c r="C37" s="59">
        <v>8641.9</v>
      </c>
    </row>
  </sheetData>
  <hyperlinks>
    <hyperlink ref="A1" location="Ցանկ!A1" display="Ցանկ!A1" xr:uid="{B9AE3E95-1843-4B0A-AFCC-70F4D35F34FA}"/>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FA9812-3566-4748-96A9-4CDDD182D648}">
  <ds:schemaRefs>
    <ds:schemaRef ds:uri="http://schemas.microsoft.com/sharepoint/v3/contenttype/forms"/>
  </ds:schemaRefs>
</ds:datastoreItem>
</file>

<file path=customXml/itemProps2.xml><?xml version="1.0" encoding="utf-8"?>
<ds:datastoreItem xmlns:ds="http://schemas.openxmlformats.org/officeDocument/2006/customXml" ds:itemID="{B65E961E-F2BF-4A47-9866-3D49293E760A}">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E1F11D91-4823-4412-8035-6A1D48997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List</vt:lpstr>
      <vt:lpstr>Chart 1</vt:lpstr>
      <vt:lpstr>Chart 2</vt:lpstr>
      <vt:lpstr>Chaet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Table 1</vt:lpstr>
      <vt:lpstr>Table 2</vt:lpstr>
      <vt:lpstr>Table 3</vt:lpstr>
      <vt:lpstr>Table 4</vt:lpstr>
      <vt:lpstr>Table 5</vt:lpstr>
      <vt:lpstr>Macroeconomic Indicators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c:creator>
  <cp:lastModifiedBy>Սուսաննա Քարտաշյան</cp:lastModifiedBy>
  <cp:revision/>
  <dcterms:created xsi:type="dcterms:W3CDTF">2017-11-30T11:26:27Z</dcterms:created>
  <dcterms:modified xsi:type="dcterms:W3CDTF">2024-01-26T08:22:57Z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